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  <Override PartName="/xl/embeddings/oleObject_8_12.bin" ContentType="application/vnd.openxmlformats-officedocument.oleObject"/>
  <Override PartName="/xl/embeddings/oleObject_8_13.bin" ContentType="application/vnd.openxmlformats-officedocument.oleObject"/>
  <Override PartName="/xl/embeddings/oleObject_8_14.bin" ContentType="application/vnd.openxmlformats-officedocument.oleObject"/>
  <Override PartName="/xl/embeddings/oleObject_8_15.bin" ContentType="application/vnd.openxmlformats-officedocument.oleObject"/>
  <Override PartName="/xl/embeddings/oleObject_8_16.bin" ContentType="application/vnd.openxmlformats-officedocument.oleObject"/>
  <Override PartName="/xl/embeddings/oleObject_8_17.bin" ContentType="application/vnd.openxmlformats-officedocument.oleObject"/>
  <Override PartName="/xl/embeddings/oleObject_8_18.bin" ContentType="application/vnd.openxmlformats-officedocument.oleObject"/>
  <Override PartName="/xl/embeddings/oleObject_8_19.bin" ContentType="application/vnd.openxmlformats-officedocument.oleObject"/>
  <Override PartName="/xl/embeddings/oleObject_8_20.bin" ContentType="application/vnd.openxmlformats-officedocument.oleObject"/>
  <Override PartName="/xl/embeddings/oleObject_8_21.bin" ContentType="application/vnd.openxmlformats-officedocument.oleObject"/>
  <Override PartName="/xl/embeddings/oleObject_8_22.bin" ContentType="application/vnd.openxmlformats-officedocument.oleObject"/>
  <Override PartName="/xl/embeddings/oleObject_8_23.bin" ContentType="application/vnd.openxmlformats-officedocument.oleObject"/>
  <Override PartName="/xl/embeddings/oleObject_8_24.bin" ContentType="application/vnd.openxmlformats-officedocument.oleObject"/>
  <Override PartName="/xl/embeddings/oleObject_8_25.bin" ContentType="application/vnd.openxmlformats-officedocument.oleObject"/>
  <Override PartName="/xl/embeddings/oleObject_8_26.bin" ContentType="application/vnd.openxmlformats-officedocument.oleObject"/>
  <Override PartName="/xl/embeddings/oleObject_8_27.bin" ContentType="application/vnd.openxmlformats-officedocument.oleObject"/>
  <Override PartName="/xl/embeddings/oleObject_8_28.bin" ContentType="application/vnd.openxmlformats-officedocument.oleObject"/>
  <Override PartName="/xl/embeddings/oleObject_8_29.bin" ContentType="application/vnd.openxmlformats-officedocument.oleObject"/>
  <Override PartName="/xl/embeddings/oleObject_8_30.bin" ContentType="application/vnd.openxmlformats-officedocument.oleObject"/>
  <Override PartName="/xl/embeddings/oleObject_8_31.bin" ContentType="application/vnd.openxmlformats-officedocument.oleObject"/>
  <Override PartName="/xl/embeddings/oleObject_8_32.bin" ContentType="application/vnd.openxmlformats-officedocument.oleObject"/>
  <Override PartName="/xl/embeddings/oleObject_8_33.bin" ContentType="application/vnd.openxmlformats-officedocument.oleObject"/>
  <Override PartName="/xl/embeddings/oleObject_8_34.bin" ContentType="application/vnd.openxmlformats-officedocument.oleObject"/>
  <Override PartName="/xl/embeddings/oleObject_8_35.bin" ContentType="application/vnd.openxmlformats-officedocument.oleObject"/>
  <Override PartName="/xl/embeddings/oleObject_8_36.bin" ContentType="application/vnd.openxmlformats-officedocument.oleObject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390" windowWidth="12270" windowHeight="3450" tabRatio="644" activeTab="0"/>
  </bookViews>
  <sheets>
    <sheet name="1. Intro" sheetId="1" r:id="rId1"/>
    <sheet name="2.Intro Figures" sheetId="2" r:id="rId2"/>
    <sheet name="Variability" sheetId="3" r:id="rId3"/>
    <sheet name="Z-scores; Normal dist" sheetId="4" r:id="rId4"/>
    <sheet name="Sampling Distributions" sheetId="5" r:id="rId5"/>
    <sheet name="Confidence Intervals" sheetId="6" r:id="rId6"/>
    <sheet name="Hypothesis Testing" sheetId="7" r:id="rId7"/>
    <sheet name="Probability" sheetId="8" r:id="rId8"/>
    <sheet name="Math Formulas" sheetId="9" r:id="rId9"/>
  </sheets>
  <definedNames/>
  <calcPr fullCalcOnLoad="1"/>
</workbook>
</file>

<file path=xl/sharedStrings.xml><?xml version="1.0" encoding="utf-8"?>
<sst xmlns="http://schemas.openxmlformats.org/spreadsheetml/2006/main" count="547" uniqueCount="402">
  <si>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</si>
  <si>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</si>
  <si>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</si>
  <si>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</si>
  <si>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</si>
  <si>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</si>
  <si>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</si>
  <si>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</si>
  <si>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</si>
  <si>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</si>
  <si>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</si>
  <si>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X</t>
  </si>
  <si>
    <t>Central Tendency</t>
  </si>
  <si>
    <t>Variability</t>
  </si>
  <si>
    <t>Shape</t>
  </si>
  <si>
    <t>X Summary Statistics</t>
  </si>
  <si>
    <t>Normal</t>
  </si>
  <si>
    <t>s</t>
  </si>
  <si>
    <t>Major characteristics of random variables (or equivalently, their distributions):</t>
  </si>
  <si>
    <t>1)</t>
  </si>
  <si>
    <t>2)</t>
  </si>
  <si>
    <t>3)</t>
  </si>
  <si>
    <r>
      <t>s</t>
    </r>
    <r>
      <rPr>
        <vertAlign val="superscript"/>
        <sz val="10"/>
        <rFont val="Arial"/>
        <family val="2"/>
      </rPr>
      <t>2</t>
    </r>
  </si>
  <si>
    <t>Density</t>
  </si>
  <si>
    <t>Parent</t>
  </si>
  <si>
    <t>Samp dist mean</t>
  </si>
  <si>
    <t>m =</t>
  </si>
  <si>
    <t>s =</t>
  </si>
  <si>
    <t>Meaning of Measures of Central Tendency in Relation to Graph of Frequency Distribution</t>
  </si>
  <si>
    <t>f</t>
  </si>
  <si>
    <t>Example.</t>
  </si>
  <si>
    <t>Basic Operation Underlying Sampling Distributions</t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</si>
  <si>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10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</si>
  <si>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10</t>
    </r>
  </si>
  <si>
    <r>
      <t>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10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</si>
  <si>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___</t>
    </r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</si>
  <si>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___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</si>
  <si>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___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</si>
  <si>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</si>
  <si>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</si>
  <si>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</si>
  <si>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</si>
  <si>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</si>
  <si>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</si>
  <si>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t>=</t>
  </si>
  <si>
    <r>
      <t>n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10</t>
    </r>
  </si>
  <si>
    <r>
      <t>M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</si>
  <si>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</si>
  <si>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r>
      <t>s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</si>
  <si>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t>Suppose each student in a class of 16 students draws 9 random samples of</t>
  </si>
  <si>
    <t>What numerical value (approximately) would you get if you</t>
  </si>
  <si>
    <r>
      <t>M,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, and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 for each sample. So we have 144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's, 144 </t>
    </r>
    <r>
      <rPr>
        <i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's, and 144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>'s.</t>
    </r>
  </si>
  <si>
    <r>
      <t xml:space="preserve">a) averaged the 144 </t>
    </r>
    <r>
      <rPr>
        <i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's?</t>
    </r>
  </si>
  <si>
    <r>
      <t xml:space="preserve">b) found the standard deviation of the 144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>'s?</t>
    </r>
  </si>
  <si>
    <r>
      <t xml:space="preserve">c) averaged the 144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>'s?</t>
    </r>
  </si>
  <si>
    <r>
      <t xml:space="preserve">d) averaged the 144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>'s?</t>
    </r>
  </si>
  <si>
    <r>
      <t xml:space="preserve">e) found the variance of the 144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>'s?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</si>
  <si>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9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</si>
  <si>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9</t>
    </r>
  </si>
  <si>
    <r>
      <t>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9</t>
    </r>
  </si>
  <si>
    <r>
      <t>n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9</t>
    </r>
  </si>
  <si>
    <t>z-scores or standardized scores</t>
  </si>
  <si>
    <t>ACT scores</t>
  </si>
  <si>
    <t>Basic Idea Underlying Confidence Intervals</t>
  </si>
  <si>
    <t>Central Limit Theorem</t>
  </si>
  <si>
    <t>where</t>
  </si>
  <si>
    <t>or</t>
  </si>
  <si>
    <t>regardless of the shape of the original population.</t>
  </si>
  <si>
    <r>
      <t xml:space="preserve">As n → ∞, the sampling distribution of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becomes increasingly normal,</t>
    </r>
  </si>
  <si>
    <t>t</t>
  </si>
  <si>
    <t>t density</t>
  </si>
  <si>
    <t>Logic of Hypothesis Testing</t>
  </si>
  <si>
    <r>
      <t xml:space="preserve">Begin with a hypothesis you wish to nullify, called the </t>
    </r>
    <r>
      <rPr>
        <i/>
        <sz val="10"/>
        <rFont val="Arial"/>
        <family val="2"/>
      </rPr>
      <t xml:space="preserve">null hypothesis, 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.</t>
    </r>
  </si>
  <si>
    <r>
      <t>Construct a model of what you would expect to find in samples if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were true.</t>
    </r>
  </si>
  <si>
    <r>
      <t xml:space="preserve">Example. </t>
    </r>
    <r>
      <rPr>
        <sz val="10"/>
        <rFont val="Arial"/>
        <family val="2"/>
      </rPr>
      <t>Is mean IQ of college students greater than 100 (the mean of the general population)?</t>
    </r>
  </si>
  <si>
    <r>
      <t>Sample data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9, 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= 110</t>
    </r>
  </si>
  <si>
    <r>
      <t xml:space="preserve">Assume in the example above that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9,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= 110, and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15.</t>
    </r>
  </si>
  <si>
    <r>
      <t>df</t>
    </r>
    <r>
      <rPr>
        <sz val="10"/>
        <rFont val="Arial"/>
        <family val="2"/>
      </rPr>
      <t xml:space="preserve"> = 9 - 1 = 8</t>
    </r>
  </si>
  <si>
    <r>
      <t>s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15/sqrt(9) = 5</t>
    </r>
  </si>
  <si>
    <r>
      <t>t</t>
    </r>
    <r>
      <rPr>
        <sz val="10"/>
        <rFont val="Arial"/>
        <family val="2"/>
      </rPr>
      <t xml:space="preserve">(8) = (110 - 100)/5 = 2.00,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= .0805</t>
    </r>
  </si>
  <si>
    <t>True State of Population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</si>
  <si>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True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</si>
  <si>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False</t>
    </r>
  </si>
  <si>
    <t>Decision</t>
  </si>
  <si>
    <r>
      <t>Reject H</t>
    </r>
    <r>
      <rPr>
        <vertAlign val="subscript"/>
        <sz val="10"/>
        <rFont val="Arial"/>
        <family val="2"/>
      </rPr>
      <t>0</t>
    </r>
  </si>
  <si>
    <r>
      <t>Retain H</t>
    </r>
    <r>
      <rPr>
        <vertAlign val="subscript"/>
        <sz val="10"/>
        <rFont val="Arial"/>
        <family val="2"/>
      </rPr>
      <t>0</t>
    </r>
  </si>
  <si>
    <t>Correct Decision</t>
  </si>
  <si>
    <t xml:space="preserve">P(A) = </t>
  </si>
  <si>
    <t>Total # of events that could occur</t>
  </si>
  <si>
    <t># of ways A could occur</t>
  </si>
  <si>
    <t>P(~A) = 1 - P(A)</t>
  </si>
  <si>
    <t>P(A or B) = P(A) + P(B) - P(A and B)</t>
  </si>
  <si>
    <t>what's the probability of B?'</t>
  </si>
  <si>
    <r>
      <t xml:space="preserve">P(B|A) is a </t>
    </r>
    <r>
      <rPr>
        <i/>
        <sz val="10"/>
        <rFont val="Arial"/>
        <family val="2"/>
      </rPr>
      <t>conditional</t>
    </r>
    <r>
      <rPr>
        <sz val="10"/>
        <rFont val="Arial"/>
        <family val="2"/>
      </rPr>
      <t xml:space="preserve"> probability, meaning 'Assuming that A occurs, </t>
    </r>
  </si>
  <si>
    <t>Normal density</t>
  </si>
  <si>
    <r>
      <t>s</t>
    </r>
    <r>
      <rPr>
        <sz val="10"/>
        <rFont val="Arial"/>
        <family val="0"/>
      </rPr>
      <t xml:space="preserve"> = 15</t>
    </r>
  </si>
  <si>
    <r>
      <t>M</t>
    </r>
    <r>
      <rPr>
        <sz val="10"/>
        <rFont val="Arial"/>
        <family val="0"/>
      </rPr>
      <t xml:space="preserve"> = 110</t>
    </r>
  </si>
  <si>
    <r>
      <t>n</t>
    </r>
    <r>
      <rPr>
        <sz val="10"/>
        <rFont val="Arial"/>
        <family val="0"/>
      </rPr>
      <t xml:space="preserve"> = 9</t>
    </r>
  </si>
  <si>
    <r>
      <t xml:space="preserve">In general, the (1 - </t>
    </r>
    <r>
      <rPr>
        <sz val="10"/>
        <rFont val="SymbolPS"/>
        <family val="1"/>
      </rPr>
      <t>a</t>
    </r>
    <r>
      <rPr>
        <sz val="10"/>
        <rFont val="Arial"/>
        <family val="0"/>
      </rPr>
      <t>) CI is given by:</t>
    </r>
  </si>
  <si>
    <r>
      <t xml:space="preserve">with </t>
    </r>
    <r>
      <rPr>
        <i/>
        <sz val="10"/>
        <rFont val="Arial"/>
        <family val="2"/>
      </rPr>
      <t>df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- 1</t>
    </r>
  </si>
  <si>
    <r>
      <t xml:space="preserve">Critical values of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that cut off 95% of scores in the middle are shown below for </t>
    </r>
    <r>
      <rPr>
        <i/>
        <sz val="10"/>
        <rFont val="Arial"/>
        <family val="2"/>
      </rPr>
      <t>df</t>
    </r>
    <r>
      <rPr>
        <sz val="10"/>
        <rFont val="Arial"/>
        <family val="0"/>
      </rPr>
      <t xml:space="preserve"> = 3, 6, and ∞.</t>
    </r>
  </si>
  <si>
    <r>
      <t>Meaning of p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Assuming 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is true,</t>
    </r>
    <r>
      <rPr>
        <sz val="10"/>
        <rFont val="Arial"/>
        <family val="2"/>
      </rPr>
      <t xml:space="preserve">the probability of obtaining a sample M </t>
    </r>
  </si>
  <si>
    <r>
      <t xml:space="preserve">as far away or farther from k as the one we found is </t>
    </r>
    <r>
      <rPr>
        <i/>
        <sz val="10"/>
        <rFont val="Arial"/>
        <family val="2"/>
      </rPr>
      <t>p.</t>
    </r>
  </si>
  <si>
    <r>
      <t xml:space="preserve">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must also be estimated:</t>
    </r>
  </si>
  <si>
    <r>
      <t xml:space="preserve">The number of </t>
    </r>
    <r>
      <rPr>
        <i/>
        <sz val="10"/>
        <rFont val="Arial"/>
        <family val="2"/>
      </rPr>
      <t>estimated</t>
    </r>
    <r>
      <rPr>
        <sz val="10"/>
        <rFont val="Arial"/>
        <family val="2"/>
      </rPr>
      <t xml:space="preserve"> standard deviations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is away from k is distributed </t>
    </r>
  </si>
  <si>
    <r>
      <t xml:space="preserve">as a student's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with </t>
    </r>
    <r>
      <rPr>
        <i/>
        <sz val="10"/>
        <rFont val="Arial"/>
        <family val="2"/>
      </rPr>
      <t>df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- 1.</t>
    </r>
  </si>
  <si>
    <r>
      <t xml:space="preserve">Things that affect </t>
    </r>
    <r>
      <rPr>
        <sz val="10"/>
        <rFont val="Symbol"/>
        <family val="1"/>
      </rPr>
      <t>b:</t>
    </r>
  </si>
  <si>
    <t>P(A and B) = P(B|A) P(A) = P(A|B) P(B)</t>
  </si>
  <si>
    <t>P(A U B) = P(A) + P(B) - P(A ∩ B)</t>
  </si>
  <si>
    <t>P(A ∩ B) = P(B|A) P(A) = P(A|B) P(B)</t>
  </si>
  <si>
    <t>Freq</t>
  </si>
  <si>
    <t>Prop</t>
  </si>
  <si>
    <r>
      <t xml:space="preserve">where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the number of observations </t>
    </r>
  </si>
  <si>
    <t>each M is based on.</t>
  </si>
  <si>
    <t xml:space="preserve">If what you actually find in a sample is far enough away from </t>
  </si>
  <si>
    <r>
      <t>what you would expect to find, reject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.</t>
    </r>
  </si>
  <si>
    <t>proportion of scores.</t>
  </si>
  <si>
    <t xml:space="preserve">in which we are interested. We usually assume the number of scores </t>
  </si>
  <si>
    <t>in the population to be infinite.</t>
  </si>
  <si>
    <t xml:space="preserve">a Greek letter changes it into an English letter; e.g., </t>
  </si>
  <si>
    <r>
      <t>Population:</t>
    </r>
    <r>
      <rPr>
        <sz val="10"/>
        <rFont val="Arial"/>
        <family val="2"/>
      </rPr>
      <t xml:space="preserve">  The entire universe of scores on the random variable </t>
    </r>
  </si>
  <si>
    <r>
      <t>Sample:</t>
    </r>
    <r>
      <rPr>
        <sz val="10"/>
        <rFont val="Arial"/>
        <family val="2"/>
      </rPr>
      <t xml:space="preserve">  A subset of scores from the population.</t>
    </r>
  </si>
  <si>
    <r>
      <t xml:space="preserve">Sample </t>
    </r>
    <r>
      <rPr>
        <i/>
        <sz val="10"/>
        <rFont val="Arial"/>
        <family val="2"/>
      </rPr>
      <t xml:space="preserve">statistics: </t>
    </r>
    <r>
      <rPr>
        <sz val="10"/>
        <rFont val="Arial"/>
        <family val="2"/>
      </rPr>
      <t xml:space="preserve">Numbers which describe characteristics of the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 xml:space="preserve"> of scores. </t>
    </r>
  </si>
  <si>
    <r>
      <t xml:space="preserve">is the same as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.) </t>
    </r>
  </si>
  <si>
    <r>
      <t>We use English (Roman) letters: M, s,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(NB. a caret, ^, over </t>
    </r>
  </si>
  <si>
    <t>Minimizes</t>
  </si>
  <si>
    <r>
      <t>(X-4)</t>
    </r>
    <r>
      <rPr>
        <vertAlign val="superscript"/>
        <sz val="10"/>
        <rFont val="Arial"/>
        <family val="2"/>
      </rPr>
      <t>2</t>
    </r>
  </si>
  <si>
    <r>
      <t>(X-6)</t>
    </r>
    <r>
      <rPr>
        <vertAlign val="superscript"/>
        <sz val="10"/>
        <rFont val="Arial"/>
        <family val="2"/>
      </rPr>
      <t>2</t>
    </r>
  </si>
  <si>
    <r>
      <t>(X-3)</t>
    </r>
    <r>
      <rPr>
        <vertAlign val="superscript"/>
        <sz val="10"/>
        <rFont val="Arial"/>
        <family val="2"/>
      </rPr>
      <t>2</t>
    </r>
  </si>
  <si>
    <t>Least squares property</t>
  </si>
  <si>
    <t>|X-3|</t>
  </si>
  <si>
    <t>|X-4|</t>
  </si>
  <si>
    <t>Minimum absolute deviation property</t>
  </si>
  <si>
    <t>Distinction between Population and Sample</t>
  </si>
  <si>
    <r>
      <t xml:space="preserve">Population </t>
    </r>
    <r>
      <rPr>
        <i/>
        <sz val="10"/>
        <rFont val="Arial"/>
        <family val="2"/>
      </rPr>
      <t>parameters:</t>
    </r>
    <r>
      <rPr>
        <sz val="10"/>
        <rFont val="Arial"/>
        <family val="2"/>
      </rPr>
      <t xml:space="preserve"> Numbers that describe characteristics of the</t>
    </r>
  </si>
  <si>
    <r>
      <t>population</t>
    </r>
    <r>
      <rPr>
        <sz val="10"/>
        <rFont val="Arial"/>
        <family val="2"/>
      </rPr>
      <t xml:space="preserve"> of scores. We use Greek letters: </t>
    </r>
    <r>
      <rPr>
        <i/>
        <sz val="10"/>
        <rFont val="Arial"/>
        <family val="2"/>
      </rPr>
      <t>µ,σ,σ</t>
    </r>
    <r>
      <rPr>
        <vertAlign val="superscript"/>
        <sz val="10"/>
        <rFont val="Arial"/>
        <family val="2"/>
      </rPr>
      <t>2</t>
    </r>
    <r>
      <rPr>
        <sz val="10"/>
        <rFont val="SymbolPS"/>
        <family val="1"/>
      </rPr>
      <t>.</t>
    </r>
  </si>
  <si>
    <t>Mean:</t>
  </si>
  <si>
    <t>Median:</t>
  </si>
  <si>
    <t>Mdn =</t>
  </si>
  <si>
    <t>M =</t>
  </si>
  <si>
    <t>Table 5.1 from Glass &amp; Hopkins</t>
  </si>
  <si>
    <r>
      <t xml:space="preserve">from a Random Sample from a Normal Distribution in which </t>
    </r>
    <r>
      <rPr>
        <sz val="10"/>
        <rFont val="Arial"/>
        <family val="2"/>
      </rPr>
      <t>σ</t>
    </r>
    <r>
      <rPr>
        <sz val="10"/>
        <rFont val="Arial"/>
        <family val="0"/>
      </rPr>
      <t xml:space="preserve"> = 10</t>
    </r>
  </si>
  <si>
    <t>n</t>
  </si>
  <si>
    <r>
      <t>E</t>
    </r>
    <r>
      <rPr>
        <sz val="10"/>
        <rFont val="Arial"/>
        <family val="0"/>
      </rPr>
      <t>(Range)</t>
    </r>
  </si>
  <si>
    <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</si>
  <si>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</si>
  <si>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E</t>
    </r>
    <r>
      <rPr>
        <sz val="10"/>
        <rFont val="Arial"/>
        <family val="0"/>
      </rPr>
      <t>(Range/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)</t>
    </r>
  </si>
  <si>
    <t>would be 8 - 10 = - 2 when  n = 2, but only 9.97 -10 = -0.03 when n = 100.</t>
  </si>
  <si>
    <t xml:space="preserve">The difference between the expected value of a statistic and the parameter it is estimating is called </t>
  </si>
  <si>
    <t>Problem 6.10 (mastery test)</t>
  </si>
  <si>
    <r>
      <t>s</t>
    </r>
    <r>
      <rPr>
        <vertAlign val="subscript"/>
        <sz val="10"/>
        <rFont val="Symbol"/>
        <family val="1"/>
      </rPr>
      <t>M</t>
    </r>
    <r>
      <rPr>
        <sz val="10"/>
        <rFont val="Symbol"/>
        <family val="1"/>
      </rPr>
      <t xml:space="preserve"> =</t>
    </r>
  </si>
  <si>
    <r>
      <t>s (</t>
    </r>
    <r>
      <rPr>
        <sz val="10"/>
        <rFont val="Arial"/>
        <family val="2"/>
      </rPr>
      <t>sigma</t>
    </r>
    <r>
      <rPr>
        <sz val="10"/>
        <rFont val="Symbol"/>
        <family val="1"/>
      </rPr>
      <t>)</t>
    </r>
  </si>
  <si>
    <r>
      <t>m (</t>
    </r>
    <r>
      <rPr>
        <sz val="10"/>
        <rFont val="Arial"/>
        <family val="2"/>
      </rPr>
      <t>mu</t>
    </r>
    <r>
      <rPr>
        <sz val="10"/>
        <rFont val="Symbol"/>
        <family val="1"/>
      </rPr>
      <t>)</t>
    </r>
  </si>
  <si>
    <r>
      <t xml:space="preserve">The Expected Values of the Range, </t>
    </r>
    <r>
      <rPr>
        <i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, and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 as a Function of Sample Size of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Observations</t>
    </r>
  </si>
  <si>
    <r>
      <t xml:space="preserve">the bias in the statistic. In the above table, for example, the bias in the statistic,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, is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) =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, which </t>
    </r>
  </si>
  <si>
    <r>
      <t xml:space="preserve">25 scores each from a distibution with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= 80 and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= 10 and calculates</t>
    </r>
  </si>
  <si>
    <r>
      <t xml:space="preserve">When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</t>
    </r>
    <r>
      <rPr>
        <i/>
        <sz val="10"/>
        <rFont val="Arial"/>
        <family val="2"/>
      </rPr>
      <t>known (rather than having to be estimated from the sample)</t>
    </r>
    <r>
      <rPr>
        <sz val="10"/>
        <rFont val="Arial"/>
        <family val="0"/>
      </rPr>
      <t xml:space="preserve">, so that </t>
    </r>
    <r>
      <rPr>
        <sz val="10"/>
        <rFont val="Symbol"/>
        <family val="1"/>
      </rPr>
      <t>s</t>
    </r>
    <r>
      <rPr>
        <vertAlign val="subscript"/>
        <sz val="10"/>
        <rFont val="SymbolPS"/>
        <family val="1"/>
      </rPr>
      <t>M</t>
    </r>
    <r>
      <rPr>
        <sz val="10"/>
        <rFont val="Arial"/>
        <family val="0"/>
      </rPr>
      <t xml:space="preserve"> is also known:</t>
    </r>
  </si>
  <si>
    <r>
      <t>where z</t>
    </r>
    <r>
      <rPr>
        <vertAlign val="subscript"/>
        <sz val="10"/>
        <rFont val="SymbolPS"/>
        <family val="1"/>
      </rPr>
      <t>(1 - a/2)</t>
    </r>
    <r>
      <rPr>
        <sz val="10"/>
        <rFont val="Arial"/>
        <family val="0"/>
      </rPr>
      <t xml:space="preserve"> is the z-score in a normal distribution that is associated with the middle (1 -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) </t>
    </r>
  </si>
  <si>
    <r>
      <t xml:space="preserve">Note that z is the number of </t>
    </r>
    <r>
      <rPr>
        <i/>
        <sz val="10"/>
        <rFont val="Arial"/>
        <family val="2"/>
      </rPr>
      <t>known</t>
    </r>
    <r>
      <rPr>
        <sz val="10"/>
        <rFont val="Arial"/>
        <family val="2"/>
      </rPr>
      <t xml:space="preserve"> standard deviations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is away from </t>
    </r>
    <r>
      <rPr>
        <sz val="10"/>
        <rFont val="Symbol"/>
        <family val="1"/>
      </rPr>
      <t>m</t>
    </r>
    <r>
      <rPr>
        <sz val="10"/>
        <rFont val="SymbolPS"/>
        <family val="1"/>
      </rPr>
      <t>:</t>
    </r>
  </si>
  <si>
    <r>
      <t xml:space="preserve">When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</t>
    </r>
    <r>
      <rPr>
        <i/>
        <sz val="10"/>
        <rFont val="Arial"/>
        <family val="2"/>
      </rPr>
      <t xml:space="preserve">unknown </t>
    </r>
    <r>
      <rPr>
        <sz val="10"/>
        <rFont val="Arial"/>
        <family val="2"/>
      </rPr>
      <t>so that it has to be estimated from the sample</t>
    </r>
    <r>
      <rPr>
        <sz val="10"/>
        <rFont val="Arial"/>
        <family val="0"/>
      </rPr>
      <t xml:space="preserve">,  </t>
    </r>
    <r>
      <rPr>
        <sz val="10"/>
        <rFont val="Symbol"/>
        <family val="1"/>
      </rPr>
      <t>s</t>
    </r>
    <r>
      <rPr>
        <vertAlign val="subscript"/>
        <sz val="10"/>
        <rFont val="SymbolPS"/>
        <family val="1"/>
      </rPr>
      <t>M</t>
    </r>
    <r>
      <rPr>
        <sz val="10"/>
        <rFont val="Arial"/>
        <family val="0"/>
      </rPr>
      <t xml:space="preserve"> must also be estimated:</t>
    </r>
  </si>
  <si>
    <r>
      <t xml:space="preserve">The number of </t>
    </r>
    <r>
      <rPr>
        <i/>
        <sz val="10"/>
        <rFont val="Arial"/>
        <family val="2"/>
      </rPr>
      <t>estimated</t>
    </r>
    <r>
      <rPr>
        <sz val="10"/>
        <rFont val="Arial"/>
        <family val="2"/>
      </rPr>
      <t xml:space="preserve"> standard deviations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is away from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 is called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:</t>
    </r>
  </si>
  <si>
    <r>
      <t xml:space="preserve">When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</t>
    </r>
    <r>
      <rPr>
        <i/>
        <sz val="10"/>
        <rFont val="Arial"/>
        <family val="2"/>
      </rPr>
      <t>unknown</t>
    </r>
    <r>
      <rPr>
        <sz val="10"/>
        <rFont val="Arial"/>
        <family val="0"/>
      </rPr>
      <t xml:space="preserve"> then, the (1 - </t>
    </r>
    <r>
      <rPr>
        <sz val="10"/>
        <rFont val="Symbol"/>
        <family val="1"/>
      </rPr>
      <t>a</t>
    </r>
    <r>
      <rPr>
        <sz val="10"/>
        <rFont val="Arial"/>
        <family val="0"/>
      </rPr>
      <t>) CI is given by: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</si>
  <si>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100</t>
    </r>
  </si>
  <si>
    <r>
      <t xml:space="preserve">Assume we know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15</t>
    </r>
  </si>
  <si>
    <r>
      <t>General form of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for a single sample is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= k or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 = m</t>
    </r>
    <r>
      <rPr>
        <vertAlign val="subscript"/>
        <sz val="10"/>
        <rFont val="Symbol"/>
        <family val="1"/>
      </rPr>
      <t>0</t>
    </r>
  </si>
  <si>
    <r>
      <t>Rule in hypothesis testing</t>
    </r>
    <r>
      <rPr>
        <sz val="10"/>
        <rFont val="Arial"/>
        <family val="0"/>
      </rPr>
      <t>: Reject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if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&lt; </t>
    </r>
    <r>
      <rPr>
        <sz val="10"/>
        <rFont val="Symbol"/>
        <family val="1"/>
      </rPr>
      <t>a</t>
    </r>
  </si>
  <si>
    <r>
      <t xml:space="preserve">When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</t>
    </r>
    <r>
      <rPr>
        <i/>
        <sz val="10"/>
        <rFont val="Arial"/>
        <family val="2"/>
      </rPr>
      <t xml:space="preserve">unknown </t>
    </r>
    <r>
      <rPr>
        <sz val="10"/>
        <rFont val="Arial"/>
        <family val="2"/>
      </rPr>
      <t>so that it has to be estimated from the sample</t>
    </r>
    <r>
      <rPr>
        <sz val="10"/>
        <rFont val="Arial"/>
        <family val="0"/>
      </rPr>
      <t xml:space="preserve">, </t>
    </r>
  </si>
  <si>
    <r>
      <t xml:space="preserve">Type I Error prob = </t>
    </r>
    <r>
      <rPr>
        <sz val="10"/>
        <rFont val="Symbol"/>
        <family val="1"/>
      </rPr>
      <t>a</t>
    </r>
  </si>
  <si>
    <r>
      <t xml:space="preserve">Correct Decision power = 1 - </t>
    </r>
    <r>
      <rPr>
        <sz val="10"/>
        <rFont val="Symbol"/>
        <family val="1"/>
      </rPr>
      <t>b</t>
    </r>
  </si>
  <si>
    <r>
      <t>Type II Error prob =</t>
    </r>
    <r>
      <rPr>
        <sz val="10"/>
        <rFont val="SymbolPS"/>
        <family val="1"/>
      </rPr>
      <t xml:space="preserve"> </t>
    </r>
    <r>
      <rPr>
        <sz val="10"/>
        <rFont val="Symbol"/>
        <family val="1"/>
      </rPr>
      <t>b</t>
    </r>
  </si>
  <si>
    <t>histogram</t>
  </si>
  <si>
    <t>Standard deviation</t>
  </si>
  <si>
    <t>Variance</t>
  </si>
  <si>
    <t>skewness,</t>
  </si>
  <si>
    <t>kurtosis,</t>
  </si>
  <si>
    <t>etc.</t>
  </si>
  <si>
    <t>Arithmetic average</t>
  </si>
  <si>
    <t>50th %-ile</t>
  </si>
  <si>
    <t>Most frequent score</t>
  </si>
  <si>
    <t>35/12 = 2.9166667</t>
  </si>
  <si>
    <t>Center of gravity or balance point of the distribution; expected value of X; E(X)</t>
  </si>
  <si>
    <t>Point that cuts the area under the curve into 2 equal pieces</t>
  </si>
  <si>
    <t>Mode:</t>
  </si>
  <si>
    <t>Point under the peak of the distribution.</t>
  </si>
  <si>
    <t>x = X - M</t>
  </si>
  <si>
    <t>65.5 = sum/40</t>
  </si>
  <si>
    <t>sum = 40*65.5 = 2620</t>
  </si>
  <si>
    <t>Males</t>
  </si>
  <si>
    <t>Females</t>
  </si>
  <si>
    <t>M</t>
  </si>
  <si>
    <t>A</t>
  </si>
  <si>
    <t>B</t>
  </si>
  <si>
    <t>C</t>
  </si>
  <si>
    <t>D</t>
  </si>
  <si>
    <t>E</t>
  </si>
  <si>
    <t>F</t>
  </si>
  <si>
    <t>G</t>
  </si>
  <si>
    <t>Difference between the min and max scores</t>
  </si>
  <si>
    <t>Typical deviation of scores around the mean</t>
  </si>
  <si>
    <t>Square of the standard deviation</t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</si>
  <si>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</si>
  <si>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deviation scores</t>
  </si>
  <si>
    <r>
      <t>X</t>
    </r>
    <r>
      <rPr>
        <vertAlign val="superscript"/>
        <sz val="10"/>
        <rFont val="Arial"/>
        <family val="2"/>
      </rPr>
      <t>2</t>
    </r>
  </si>
  <si>
    <t>variance(L1) = 3.5</t>
  </si>
  <si>
    <t>variance({6,6,3,3,2}) = 3.5</t>
  </si>
  <si>
    <t>StdDev({6,6,3,3,2}) = 1.87083</t>
  </si>
  <si>
    <t>degrees of freedom</t>
  </si>
  <si>
    <t>X + 10</t>
  </si>
  <si>
    <t>10X</t>
  </si>
  <si>
    <t>x = X - 45</t>
  </si>
  <si>
    <t xml:space="preserve">The number of standard deviations a </t>
  </si>
  <si>
    <t>score is above or below the mean</t>
  </si>
  <si>
    <t>m = 20</t>
  </si>
  <si>
    <t>s = 5</t>
  </si>
  <si>
    <t>ACT</t>
  </si>
  <si>
    <t>z</t>
  </si>
  <si>
    <t>SAT</t>
  </si>
  <si>
    <t>m = 500</t>
  </si>
  <si>
    <t>s = 100</t>
  </si>
  <si>
    <t>T-scores</t>
  </si>
  <si>
    <t>m = 50</t>
  </si>
  <si>
    <t>s = 10</t>
  </si>
  <si>
    <t>MIT</t>
  </si>
  <si>
    <t>m = 76</t>
  </si>
  <si>
    <t>s = 13</t>
  </si>
  <si>
    <t>inflection point</t>
  </si>
  <si>
    <t>What %-ile would be associated with an ACT of 25?</t>
  </si>
  <si>
    <t>84th %-ile</t>
  </si>
  <si>
    <t>normalcdf(lower,upper[,mu,sigma]) = AreaBetween lower and upper</t>
  </si>
  <si>
    <t>invNorm(AreaBelow[,mu,sigma]) = Score that cuts off the AreaBelow</t>
  </si>
  <si>
    <t>normalcdf(-10^99,25,20,5) = .8413</t>
  </si>
  <si>
    <t>What ACT would cut off the top 10% of ACTs?</t>
  </si>
  <si>
    <t>invNorm(.90,20,5) = 26.41</t>
  </si>
  <si>
    <t>z = 1.282</t>
  </si>
  <si>
    <t>What z-score cuts off the top 10% of scores in a normal distribution</t>
  </si>
  <si>
    <t>invNorm(.90) = 1.282</t>
  </si>
  <si>
    <t>What proportion of ACTs fall between 15 and 30?</t>
  </si>
  <si>
    <t>normalcdf(15,30,20,5) = .8186</t>
  </si>
  <si>
    <t>Between what 2 ACTs (symm around the mean) would 95% of all ACTs fall?</t>
  </si>
  <si>
    <t>invNorm(.975,20,5) = 29.8</t>
  </si>
  <si>
    <t>invNorm(.025,20,5) = 10.2</t>
  </si>
  <si>
    <t>(10.2,29.8)</t>
  </si>
  <si>
    <t>invNorm(.975) = 1.96</t>
  </si>
  <si>
    <t>invNorm(.025) = -1.96</t>
  </si>
  <si>
    <t>invNorm(.995,20,5) = 32.88</t>
  </si>
  <si>
    <t>invNorm(.005,20,5) = 7.12</t>
  </si>
  <si>
    <t>(7.12,32.88)</t>
  </si>
  <si>
    <t>invNorm(.995) = 2.576</t>
  </si>
  <si>
    <t>invNorm(.005) -2.576</t>
  </si>
  <si>
    <t>normalcdf(90,110,100,15) =.4950</t>
  </si>
  <si>
    <t>m = 163</t>
  </si>
  <si>
    <t>s = 26</t>
  </si>
  <si>
    <t>z =</t>
  </si>
  <si>
    <t>normalcdf(-10^99,.5) = .6915</t>
  </si>
  <si>
    <t>Standard error of the mean</t>
  </si>
  <si>
    <t>Monte Carlo study</t>
  </si>
  <si>
    <t>randInt(lower,upper,#trials)</t>
  </si>
  <si>
    <t>randInt(0,9,100)-&gt;L1</t>
  </si>
  <si>
    <t>randInt(0,9,100)-&gt;L2</t>
  </si>
  <si>
    <t>(L1+L2)/2-&gt;L3</t>
  </si>
  <si>
    <t>L1</t>
  </si>
  <si>
    <t>L2</t>
  </si>
  <si>
    <t>n = 9</t>
  </si>
  <si>
    <t>M = 110</t>
  </si>
  <si>
    <t>Assume that the standard deviation of the population of</t>
  </si>
  <si>
    <t>college student IQs is the same as that of the general population, i.e., 15.</t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</si>
  <si>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110</t>
    </r>
  </si>
  <si>
    <r>
      <t>s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5</t>
    </r>
  </si>
  <si>
    <r>
      <rPr>
        <i/>
        <sz val="10"/>
        <rFont val="Arial"/>
        <family val="2"/>
      </rPr>
      <t>110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1.96*5</t>
    </r>
  </si>
  <si>
    <t>(100.2,119.8) = 95% CI for mu</t>
  </si>
  <si>
    <t>(97.12,122.88) = 99% CI for mu</t>
  </si>
  <si>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15</t>
    </r>
  </si>
  <si>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5</t>
    </r>
  </si>
  <si>
    <t>df = 8</t>
  </si>
  <si>
    <t>(98.47,121.53) = 95% CI for mu</t>
  </si>
  <si>
    <t>(93.225,126.775) = 99%CI for mu</t>
  </si>
  <si>
    <t>z = (110 - 100)/5 =</t>
  </si>
  <si>
    <t>p-level</t>
  </si>
  <si>
    <t>normalcdf(2,10^99)*2 = .0455</t>
  </si>
  <si>
    <t>Since p &lt; .05 we reject the null hypothesis</t>
  </si>
  <si>
    <t>Conclude: The mean IQ of college students is greater than 100.</t>
  </si>
  <si>
    <t>The mean IQ of our sample of college students was</t>
  </si>
  <si>
    <t>significantly greater than 100.</t>
  </si>
  <si>
    <t>tcdf(lower,upper,df)</t>
  </si>
  <si>
    <t>tcdf(2,10^99,8)*2 = .0805</t>
  </si>
  <si>
    <t>Since p &gt; .05 we can't reject the null hypothesis</t>
  </si>
  <si>
    <t>Conclude: Not enough evidence to think the mean IQ of college students is</t>
  </si>
  <si>
    <t>different from 100.</t>
  </si>
  <si>
    <t xml:space="preserve">The sample mean for college student IQs was not significantly </t>
  </si>
  <si>
    <t>Truly innocent</t>
  </si>
  <si>
    <t>Truly guilty</t>
  </si>
  <si>
    <t>Convict</t>
  </si>
  <si>
    <t>Acquit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</si>
  <si>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UL</t>
    </r>
    <r>
      <rPr>
        <sz val="10"/>
        <rFont val="Arial"/>
        <family val="0"/>
      </rPr>
      <t xml:space="preserve"> = 64.5</t>
    </r>
  </si>
  <si>
    <t xml:space="preserve"> </t>
  </si>
  <si>
    <t>Std Dev</t>
  </si>
  <si>
    <t>Std Err Mean</t>
  </si>
  <si>
    <t>Upper 95% Mean</t>
  </si>
  <si>
    <t>Lower 95% Mean</t>
  </si>
  <si>
    <t>N</t>
  </si>
  <si>
    <t>CV</t>
  </si>
  <si>
    <t>N Missing</t>
  </si>
  <si>
    <t>t(119) = (65.03333-64.5)/.23037 =</t>
  </si>
  <si>
    <t>tcdf(2.3151,10^99,119)*2 = .0223</t>
  </si>
  <si>
    <t>Conclude: The mean height of UL women is greater than 64.5</t>
  </si>
  <si>
    <t>The mean of our sample of UL women was</t>
  </si>
  <si>
    <t>significantly greater than 64.5.</t>
  </si>
  <si>
    <t>a</t>
  </si>
  <si>
    <t>The smaller alpha is, the larger beta will be</t>
  </si>
  <si>
    <t>The smaller sigma is, the smaller beta will be</t>
  </si>
  <si>
    <t>The larger n is, the smaller beta will be</t>
  </si>
  <si>
    <t>Size of effect</t>
  </si>
  <si>
    <t>The larger the size of effect, the smaller beta will be</t>
  </si>
  <si>
    <t>P(H) = 1/2</t>
  </si>
  <si>
    <t>HH</t>
  </si>
  <si>
    <t>HT</t>
  </si>
  <si>
    <t>TH</t>
  </si>
  <si>
    <t>TT</t>
  </si>
  <si>
    <t>P(HH) = 1/4</t>
  </si>
  <si>
    <t>P(A) = 0 means A is impossible or no ways A could occur</t>
  </si>
  <si>
    <t>P(A) = 1 means A is certain to occur</t>
  </si>
  <si>
    <t>P(K or Q) = P(K) + P(Q) - P(K and Q) = 4/52 + 4/52 - 0/52 = 8/52</t>
  </si>
  <si>
    <t>P(K or D) = P(K) + P(D) - P(K and D) = 4/52 + 13/52 - 1/52 = 16/52</t>
  </si>
  <si>
    <t>P(K and D) = P(K|D) P(D) = (1/13)(13/52) = 1/52</t>
  </si>
  <si>
    <t>P(K and D) = P(D|K) P(K) = (1/4)(4/52) = 1/52</t>
  </si>
  <si>
    <t>1a)</t>
  </si>
  <si>
    <t>4/6</t>
  </si>
  <si>
    <t>1b)</t>
  </si>
  <si>
    <t>A: 2 or 3 on 1st</t>
  </si>
  <si>
    <t>B: 5 on 2nd</t>
  </si>
  <si>
    <t>P(A and B) = P(B|A) P(A) = (1/6)(2/6) = 2/36</t>
  </si>
  <si>
    <t>1c)</t>
  </si>
  <si>
    <t>A: 3 on 1st</t>
  </si>
  <si>
    <t>B: 14 on 2nd</t>
  </si>
  <si>
    <t>P(A and B) = P(B|A) P(A) = (0/6)(1/6) = 0</t>
  </si>
  <si>
    <t>2a)</t>
  </si>
  <si>
    <t>4/52</t>
  </si>
  <si>
    <t>2b)</t>
  </si>
  <si>
    <t>4 + 4 + 4 + 4 + 13 + 13 - 4 - 4</t>
  </si>
  <si>
    <t>= 34/52</t>
  </si>
  <si>
    <t>2c)</t>
  </si>
  <si>
    <t>A: AS on 1st</t>
  </si>
  <si>
    <t>B: AS on 2nd</t>
  </si>
  <si>
    <r>
      <t>P(A and B) = P(B|A) P(A) = (1/52)(1/52) = 1/52</t>
    </r>
    <r>
      <rPr>
        <vertAlign val="superscript"/>
        <sz val="10"/>
        <rFont val="Arial"/>
        <family val="2"/>
      </rPr>
      <t>2</t>
    </r>
  </si>
  <si>
    <t>2d)</t>
  </si>
  <si>
    <t>A: 7C, J, 10 or S on 1st</t>
  </si>
  <si>
    <t>B: AD or 9H on 2nd</t>
  </si>
  <si>
    <t>1 + 4 + 4 + 13 - 2</t>
  </si>
  <si>
    <t>= 20/52</t>
  </si>
  <si>
    <r>
      <t>P(A and B) = P(B|A) P(A) = (2/52)(20/52) = 40/52</t>
    </r>
    <r>
      <rPr>
        <vertAlign val="superscript"/>
        <sz val="10"/>
        <rFont val="Arial"/>
        <family val="2"/>
      </rPr>
      <t>2</t>
    </r>
  </si>
  <si>
    <t>A: she mails it</t>
  </si>
  <si>
    <t>B: PO fails to deliver</t>
  </si>
  <si>
    <t>P(A and B) = P(B|A) P(A) = (.15)(.98) = .147</t>
  </si>
  <si>
    <t>4a)</t>
  </si>
  <si>
    <t>P(A and B) = P(B|A) P(A) = (0/51)(1/52) = 0</t>
  </si>
  <si>
    <t>4b)</t>
  </si>
  <si>
    <t>P(A and B) = P(B|A) P(A) = (2/51)(20/52) = 40/2652</t>
  </si>
  <si>
    <t>Roll 2 dice. What's the probability that sum on the 2 dice will equal 10?</t>
  </si>
  <si>
    <t>1,1</t>
  </si>
  <si>
    <t>2,1</t>
  </si>
  <si>
    <t>3,1</t>
  </si>
  <si>
    <t>4,1</t>
  </si>
  <si>
    <t>5,1</t>
  </si>
  <si>
    <t>6,1</t>
  </si>
  <si>
    <t>1,2</t>
  </si>
  <si>
    <t>1,3</t>
  </si>
  <si>
    <t>1,4</t>
  </si>
  <si>
    <t>1,5</t>
  </si>
  <si>
    <t>1,6</t>
  </si>
  <si>
    <t>2,2</t>
  </si>
  <si>
    <t>2,3</t>
  </si>
  <si>
    <t>2,4</t>
  </si>
  <si>
    <t>2,5</t>
  </si>
  <si>
    <t>2,6</t>
  </si>
  <si>
    <t>3,2</t>
  </si>
  <si>
    <t>3,3</t>
  </si>
  <si>
    <t>3,4</t>
  </si>
  <si>
    <t>3,5</t>
  </si>
  <si>
    <t>3,6</t>
  </si>
  <si>
    <t>4,2</t>
  </si>
  <si>
    <t>4,3</t>
  </si>
  <si>
    <t>4,4</t>
  </si>
  <si>
    <t>4,5</t>
  </si>
  <si>
    <t>4,6</t>
  </si>
  <si>
    <t>5,2</t>
  </si>
  <si>
    <t>5,3</t>
  </si>
  <si>
    <t>5,4</t>
  </si>
  <si>
    <t>5,5</t>
  </si>
  <si>
    <t>5,6</t>
  </si>
  <si>
    <t>6,2</t>
  </si>
  <si>
    <t>6,3</t>
  </si>
  <si>
    <t>6,4</t>
  </si>
  <si>
    <t>6,5</t>
  </si>
  <si>
    <t>6,6</t>
  </si>
  <si>
    <t>3/36</t>
  </si>
  <si>
    <t>Mayo: .6</t>
  </si>
  <si>
    <t>Mustard: .5</t>
  </si>
  <si>
    <t>Both: .35</t>
  </si>
  <si>
    <t>Suppose we have a person we know likes mayo. What's the probability the person also likes mustard?</t>
  </si>
  <si>
    <t>P(A and B) = P(B|A) P(A)</t>
  </si>
  <si>
    <t>.35 = X*.6</t>
  </si>
  <si>
    <t>X = .35/.6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</si>
</sst>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PS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SymbolPS"/>
      <family val="1"/>
    </font>
    <font>
      <vertAlign val="subscript"/>
      <sz val="10"/>
      <name val="Arial"/>
      <family val="2"/>
    </font>
    <font>
      <sz val="6"/>
      <name val="Webdings"/>
      <family val="1"/>
    </font>
    <font>
      <vertAlign val="subscript"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vertAlign val="subscript"/>
      <sz val="10"/>
      <name val="Symbol"/>
      <family val="1"/>
    </font>
    <font>
      <sz val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Symbol"/>
      <family val="0"/>
    </font>
    <font>
      <b/>
      <i/>
      <sz val="9.75"/>
      <color indexed="8"/>
      <name val="Arial"/>
      <family val="0"/>
    </font>
    <font>
      <b/>
      <sz val="9.25"/>
      <color indexed="8"/>
      <name val="Arial"/>
      <family val="0"/>
    </font>
    <font>
      <b/>
      <sz val="10.75"/>
      <color indexed="8"/>
      <name val="Arial"/>
      <family val="0"/>
    </font>
    <font>
      <b/>
      <i/>
      <sz val="10.75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SymbolPS"/>
      <family val="0"/>
    </font>
    <font>
      <sz val="11"/>
      <name val="Calibri"/>
      <family val="0"/>
    </font>
    <font>
      <b/>
      <vertAlign val="superscript"/>
      <sz val="9.75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10"/>
      <color indexed="8"/>
      <name val="Arial"/>
      <family val="0"/>
    </font>
    <font>
      <vertAlign val="superscript"/>
      <sz val="10"/>
      <color indexed="8"/>
      <name val="SymbolPS"/>
      <family val="0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vertAlign val="subscript"/>
      <sz val="10"/>
      <color indexed="8"/>
      <name val="SymbolPS"/>
      <family val="0"/>
    </font>
    <font>
      <b/>
      <i/>
      <vertAlign val="subscript"/>
      <sz val="10"/>
      <color indexed="8"/>
      <name val="Arial"/>
      <family val="0"/>
    </font>
    <font>
      <i/>
      <vertAlign val="subscript"/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b/>
      <sz val="10"/>
      <color indexed="8"/>
      <name val="CG Times"/>
      <family val="0"/>
    </font>
    <font>
      <b/>
      <vertAlign val="subscript"/>
      <sz val="8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46"/>
          <c:w val="0.7997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Intro'!$D$2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 Intro'!$C$3:$C$13</c:f>
              <c:numCache/>
            </c:numRef>
          </c:cat>
          <c:val>
            <c:numRef>
              <c:f>'1. Intro'!$D$3:$D$13</c:f>
              <c:numCache/>
            </c:numRef>
          </c:val>
        </c:ser>
        <c:gapWidth val="0"/>
        <c:axId val="59832960"/>
        <c:axId val="162572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'1. Intro'!$E$3:$E$13</c:f>
              <c:numCache/>
            </c:numRef>
          </c:val>
          <c:smooth val="0"/>
        </c:ser>
        <c:axId val="14631562"/>
        <c:axId val="64575195"/>
      </c:line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Score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 val="autoZero"/>
        <c:auto val="0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</c:valAx>
      <c:catAx>
        <c:axId val="14631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4575195"/>
        <c:crosses val="autoZero"/>
        <c:auto val="0"/>
        <c:lblOffset val="100"/>
        <c:tickLblSkip val="1"/>
        <c:noMultiLvlLbl val="0"/>
      </c:catAx>
      <c:valAx>
        <c:axId val="64575195"/>
        <c:scaling>
          <c:orientation val="minMax"/>
          <c:max val="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max"/>
        <c:crossBetween val="between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M for n = 9</a:t>
            </a:r>
          </a:p>
        </c:rich>
      </c:tx>
      <c:layout>
        <c:manualLayout>
          <c:xMode val="factor"/>
          <c:yMode val="factor"/>
          <c:x val="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25"/>
          <c:w val="0.9005"/>
          <c:h val="0.69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'Confidence Intervals'!$A$197:$A$297</c:f>
              <c:numCache/>
            </c:numRef>
          </c:xVal>
          <c:yVal>
            <c:numRef>
              <c:f>'Confidence Intervals'!$C$197:$C$297</c:f>
              <c:numCache/>
            </c:numRef>
          </c:yVal>
          <c:smooth val="0"/>
        </c:ser>
        <c:axId val="56117124"/>
        <c:axId val="35292069"/>
      </c:scatterChart>
      <c:valAx>
        <c:axId val="56117124"/>
        <c:scaling>
          <c:orientation val="minMax"/>
          <c:max val="12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292069"/>
        <c:crosses val="autoZero"/>
        <c:crossBetween val="midCat"/>
        <c:dispUnits/>
        <c:majorUnit val="5"/>
      </c:valAx>
      <c:valAx>
        <c:axId val="35292069"/>
        <c:scaling>
          <c:orientation val="minMax"/>
          <c:max val="0.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7124"/>
        <c:crossesAt val="75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625"/>
          <c:w val="0.91225"/>
          <c:h val="0.83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0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'Confidence Intervals'!$E$197:$E$293</c:f>
              <c:numCache/>
            </c:numRef>
          </c:xVal>
          <c:yVal>
            <c:numRef>
              <c:f>'Confidence Intervals'!$F$197:$F$293</c:f>
              <c:numCache/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Student's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 val="autoZero"/>
        <c:crossBetween val="midCat"/>
        <c:dispUnits/>
        <c:majorUnit val="4"/>
        <c:minorUnit val="1"/>
      </c:val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3025"/>
          <c:w val="0.9185"/>
          <c:h val="0.849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0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'Confidence Intervals'!$E$197:$E$293</c:f>
              <c:numCache/>
            </c:numRef>
          </c:xVal>
          <c:yVal>
            <c:numRef>
              <c:f>'Confidence Intervals'!$G$197:$G$293</c:f>
              <c:numCache/>
            </c:numRef>
          </c:yVal>
          <c:smooth val="1"/>
        </c:ser>
        <c:axId val="25223480"/>
        <c:axId val="25684729"/>
      </c:scatterChart>
      <c:valAx>
        <c:axId val="2522348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Score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 val="autoZero"/>
        <c:crossBetween val="midCat"/>
        <c:dispUnits/>
        <c:majorUnit val="4"/>
        <c:minorUnit val="1"/>
      </c:valAx>
      <c:valAx>
        <c:axId val="2568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Individual College Student IQ's if H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is True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925"/>
          <c:w val="0.89975"/>
          <c:h val="0.67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'Hypothesis Testing'!$A$188:$A$288</c:f>
              <c:numCache/>
            </c:numRef>
          </c:xVal>
          <c:yVal>
            <c:numRef>
              <c:f>'Hypothesis Testing'!$B$188:$B$288</c:f>
              <c:numCache/>
            </c:numRef>
          </c:yVal>
          <c:smooth val="0"/>
        </c:ser>
        <c:axId val="29835970"/>
        <c:axId val="88275"/>
      </c:scatterChart>
      <c:valAx>
        <c:axId val="29835970"/>
        <c:scaling>
          <c:orientation val="minMax"/>
          <c:max val="14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275"/>
        <c:crosses val="autoZero"/>
        <c:crossBetween val="midCat"/>
        <c:dispUnits/>
        <c:majorUnit val="15"/>
        <c:minorUnit val="5"/>
      </c:valAx>
      <c:valAx>
        <c:axId val="88275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9 if H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is True</a:t>
            </a:r>
          </a:p>
        </c:rich>
      </c:tx>
      <c:layout>
        <c:manualLayout>
          <c:xMode val="factor"/>
          <c:yMode val="factor"/>
          <c:x val="-0.00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7"/>
          <c:w val="0.90175"/>
          <c:h val="0.71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'Hypothesis Testing'!$A$188:$A$288</c:f>
              <c:numCache/>
            </c:numRef>
          </c:xVal>
          <c:yVal>
            <c:numRef>
              <c:f>'Hypothesis Testing'!$C$188:$C$288</c:f>
              <c:numCache/>
            </c:numRef>
          </c:yVal>
          <c:smooth val="0"/>
        </c:ser>
        <c:axId val="794476"/>
        <c:axId val="7150285"/>
      </c:scatterChart>
      <c:valAx>
        <c:axId val="794476"/>
        <c:scaling>
          <c:orientation val="minMax"/>
          <c:max val="12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725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150285"/>
        <c:crosses val="autoZero"/>
        <c:crossBetween val="midCat"/>
        <c:dispUnits/>
        <c:majorUnit val="5"/>
      </c:valAx>
      <c:valAx>
        <c:axId val="7150285"/>
        <c:scaling>
          <c:orientation val="minMax"/>
          <c:max val="0.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At val="75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725"/>
          <c:w val="0.9535"/>
          <c:h val="0.92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'2.Intro Figures'!$A$2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'2.Intro Figures'!$AA$3:$AA$153</c:f>
              <c:numCache/>
            </c:numRef>
          </c:xVal>
          <c:yVal>
            <c:numRef>
              <c:f>'2.Intro Figures'!$AB$3:$AB$153</c:f>
              <c:numCache/>
            </c:numRef>
          </c:yVal>
          <c:smooth val="0"/>
        </c:ser>
        <c:ser>
          <c:idx val="0"/>
          <c:order val="1"/>
          <c:tx>
            <c:strRef>
              <c:f>'2.Intro Figures'!$B$2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'2.Intro Figures'!$AA$3:$AA$153</c:f>
              <c:numCache/>
            </c:numRef>
          </c:xVal>
          <c:yVal>
            <c:numRef>
              <c:f>'2.Intro Figures'!$AC$3:$AC$153</c:f>
              <c:numCache/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  <c:max val="8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 val="autoZero"/>
        <c:crossBetween val="midCat"/>
        <c:dispUnits/>
        <c:majorUnit val="5"/>
      </c:valAx>
      <c:val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25"/>
          <c:w val="0.92175"/>
          <c:h val="0.860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0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'Confidence Intervals'!$E$197:$E$293</c:f>
              <c:numCache>
                <c:ptCount val="97"/>
                <c:pt idx="0">
                  <c:v>-4</c:v>
                </c:pt>
                <c:pt idx="1">
                  <c:v>-3.9166667</c:v>
                </c:pt>
                <c:pt idx="2">
                  <c:v>-3.8333333</c:v>
                </c:pt>
                <c:pt idx="3">
                  <c:v>-3.75</c:v>
                </c:pt>
                <c:pt idx="4">
                  <c:v>-3.6666667</c:v>
                </c:pt>
                <c:pt idx="5">
                  <c:v>-3.5833333</c:v>
                </c:pt>
                <c:pt idx="6">
                  <c:v>-3.5</c:v>
                </c:pt>
                <c:pt idx="7">
                  <c:v>-3.4166667</c:v>
                </c:pt>
                <c:pt idx="8">
                  <c:v>-3.3333333</c:v>
                </c:pt>
                <c:pt idx="9">
                  <c:v>-3.25</c:v>
                </c:pt>
                <c:pt idx="10">
                  <c:v>-3.1666667</c:v>
                </c:pt>
                <c:pt idx="11">
                  <c:v>-3.0833333</c:v>
                </c:pt>
                <c:pt idx="12">
                  <c:v>-3</c:v>
                </c:pt>
                <c:pt idx="13">
                  <c:v>-2.9166667</c:v>
                </c:pt>
                <c:pt idx="14">
                  <c:v>-2.8333333</c:v>
                </c:pt>
                <c:pt idx="15">
                  <c:v>-2.75</c:v>
                </c:pt>
                <c:pt idx="16">
                  <c:v>-2.6666667</c:v>
                </c:pt>
                <c:pt idx="17">
                  <c:v>-2.5833333</c:v>
                </c:pt>
                <c:pt idx="18">
                  <c:v>-2.5</c:v>
                </c:pt>
                <c:pt idx="19">
                  <c:v>-2.4166667</c:v>
                </c:pt>
                <c:pt idx="20">
                  <c:v>-2.3333333</c:v>
                </c:pt>
                <c:pt idx="21">
                  <c:v>-2.25</c:v>
                </c:pt>
                <c:pt idx="22">
                  <c:v>-2.1666667</c:v>
                </c:pt>
                <c:pt idx="23">
                  <c:v>-2.0833333</c:v>
                </c:pt>
                <c:pt idx="24">
                  <c:v>-2</c:v>
                </c:pt>
                <c:pt idx="25">
                  <c:v>-1.9166667</c:v>
                </c:pt>
                <c:pt idx="26">
                  <c:v>-1.8333333</c:v>
                </c:pt>
                <c:pt idx="27">
                  <c:v>-1.75</c:v>
                </c:pt>
                <c:pt idx="28">
                  <c:v>-1.6666667</c:v>
                </c:pt>
                <c:pt idx="29">
                  <c:v>-1.5833333</c:v>
                </c:pt>
                <c:pt idx="30">
                  <c:v>-1.5</c:v>
                </c:pt>
                <c:pt idx="31">
                  <c:v>-1.4166667</c:v>
                </c:pt>
                <c:pt idx="32">
                  <c:v>-1.3333333</c:v>
                </c:pt>
                <c:pt idx="33">
                  <c:v>-1.25</c:v>
                </c:pt>
                <c:pt idx="34">
                  <c:v>-1.1666667</c:v>
                </c:pt>
                <c:pt idx="35">
                  <c:v>-1.0833333</c:v>
                </c:pt>
                <c:pt idx="36">
                  <c:v>-1</c:v>
                </c:pt>
                <c:pt idx="37">
                  <c:v>-0.9166667</c:v>
                </c:pt>
                <c:pt idx="38">
                  <c:v>-0.8333333</c:v>
                </c:pt>
                <c:pt idx="39">
                  <c:v>-0.75</c:v>
                </c:pt>
                <c:pt idx="40">
                  <c:v>-0.6666667</c:v>
                </c:pt>
                <c:pt idx="41">
                  <c:v>-0.5833333</c:v>
                </c:pt>
                <c:pt idx="42">
                  <c:v>-0.5</c:v>
                </c:pt>
                <c:pt idx="43">
                  <c:v>-0.4166667</c:v>
                </c:pt>
                <c:pt idx="44">
                  <c:v>-0.3333333</c:v>
                </c:pt>
                <c:pt idx="45">
                  <c:v>-0.25</c:v>
                </c:pt>
                <c:pt idx="46">
                  <c:v>-0.1666667</c:v>
                </c:pt>
                <c:pt idx="47">
                  <c:v>-0.0833333</c:v>
                </c:pt>
                <c:pt idx="48">
                  <c:v>0</c:v>
                </c:pt>
                <c:pt idx="49">
                  <c:v>0.08333333</c:v>
                </c:pt>
                <c:pt idx="50">
                  <c:v>0.16666667</c:v>
                </c:pt>
                <c:pt idx="51">
                  <c:v>0.25</c:v>
                </c:pt>
                <c:pt idx="52">
                  <c:v>0.33333333</c:v>
                </c:pt>
                <c:pt idx="53">
                  <c:v>0.41666667</c:v>
                </c:pt>
                <c:pt idx="54">
                  <c:v>0.5</c:v>
                </c:pt>
                <c:pt idx="55">
                  <c:v>0.58333333</c:v>
                </c:pt>
                <c:pt idx="56">
                  <c:v>0.66666667</c:v>
                </c:pt>
                <c:pt idx="57">
                  <c:v>0.75</c:v>
                </c:pt>
                <c:pt idx="58">
                  <c:v>0.83333333</c:v>
                </c:pt>
                <c:pt idx="59">
                  <c:v>0.91666667</c:v>
                </c:pt>
                <c:pt idx="60">
                  <c:v>1</c:v>
                </c:pt>
                <c:pt idx="61">
                  <c:v>1.08333333</c:v>
                </c:pt>
                <c:pt idx="62">
                  <c:v>1.16666667</c:v>
                </c:pt>
                <c:pt idx="63">
                  <c:v>1.25</c:v>
                </c:pt>
                <c:pt idx="64">
                  <c:v>1.33333333</c:v>
                </c:pt>
                <c:pt idx="65">
                  <c:v>1.41666667</c:v>
                </c:pt>
                <c:pt idx="66">
                  <c:v>1.5</c:v>
                </c:pt>
                <c:pt idx="67">
                  <c:v>1.58333333</c:v>
                </c:pt>
                <c:pt idx="68">
                  <c:v>1.66666667</c:v>
                </c:pt>
                <c:pt idx="69">
                  <c:v>1.75</c:v>
                </c:pt>
                <c:pt idx="70">
                  <c:v>1.83333333</c:v>
                </c:pt>
                <c:pt idx="71">
                  <c:v>1.91666667</c:v>
                </c:pt>
                <c:pt idx="72">
                  <c:v>2</c:v>
                </c:pt>
                <c:pt idx="73">
                  <c:v>2.08333333</c:v>
                </c:pt>
                <c:pt idx="74">
                  <c:v>2.16666667</c:v>
                </c:pt>
                <c:pt idx="75">
                  <c:v>2.25</c:v>
                </c:pt>
                <c:pt idx="76">
                  <c:v>2.33333333</c:v>
                </c:pt>
                <c:pt idx="77">
                  <c:v>2.41666667</c:v>
                </c:pt>
                <c:pt idx="78">
                  <c:v>2.5</c:v>
                </c:pt>
                <c:pt idx="79">
                  <c:v>2.58333333</c:v>
                </c:pt>
                <c:pt idx="80">
                  <c:v>2.66666667</c:v>
                </c:pt>
                <c:pt idx="81">
                  <c:v>2.75</c:v>
                </c:pt>
                <c:pt idx="82">
                  <c:v>2.83333333</c:v>
                </c:pt>
                <c:pt idx="83">
                  <c:v>2.91666667</c:v>
                </c:pt>
                <c:pt idx="84">
                  <c:v>3</c:v>
                </c:pt>
                <c:pt idx="85">
                  <c:v>3.08333333</c:v>
                </c:pt>
                <c:pt idx="86">
                  <c:v>3.16666667</c:v>
                </c:pt>
                <c:pt idx="87">
                  <c:v>3.25</c:v>
                </c:pt>
                <c:pt idx="88">
                  <c:v>3.33333333</c:v>
                </c:pt>
                <c:pt idx="89">
                  <c:v>3.41666667</c:v>
                </c:pt>
                <c:pt idx="90">
                  <c:v>3.5</c:v>
                </c:pt>
                <c:pt idx="91">
                  <c:v>3.58333333</c:v>
                </c:pt>
                <c:pt idx="92">
                  <c:v>3.66666667</c:v>
                </c:pt>
                <c:pt idx="93">
                  <c:v>3.75</c:v>
                </c:pt>
                <c:pt idx="94">
                  <c:v>3.83333333</c:v>
                </c:pt>
                <c:pt idx="95">
                  <c:v>3.91666667</c:v>
                </c:pt>
                <c:pt idx="96">
                  <c:v>4</c:v>
                </c:pt>
              </c:numCache>
            </c:numRef>
          </c:xVal>
          <c:yVal>
            <c:numRef>
              <c:f>'Confidence Intervals'!$G$197:$G$293</c:f>
              <c:numCache>
                <c:ptCount val="97"/>
                <c:pt idx="0">
                  <c:v>0.00013383022584134702</c:v>
                </c:pt>
                <c:pt idx="1">
                  <c:v>0.00018612770160207783</c:v>
                </c:pt>
                <c:pt idx="2">
                  <c:v>0.00025707038805705993</c:v>
                </c:pt>
                <c:pt idx="3">
                  <c:v>0.00035259568256889505</c:v>
                </c:pt>
                <c:pt idx="4">
                  <c:v>0.00048027059319547194</c:v>
                </c:pt>
                <c:pt idx="5">
                  <c:v>0.0006496496748877696</c:v>
                </c:pt>
                <c:pt idx="6">
                  <c:v>0.0008726826955443526</c:v>
                </c:pt>
                <c:pt idx="7">
                  <c:v>0.001164173131795123</c:v>
                </c:pt>
                <c:pt idx="8">
                  <c:v>0.0015422791685366034</c:v>
                </c:pt>
                <c:pt idx="9">
                  <c:v>0.0020290480584590305</c:v>
                </c:pt>
                <c:pt idx="10">
                  <c:v>0.002650975676119469</c:v>
                </c:pt>
                <c:pt idx="11">
                  <c:v>0.003439563682658326</c:v>
                </c:pt>
                <c:pt idx="12">
                  <c:v>0.004431848414470069</c:v>
                </c:pt>
                <c:pt idx="13">
                  <c:v>0.005670880671350201</c:v>
                </c:pt>
                <c:pt idx="14">
                  <c:v>0.007206100449302428</c:v>
                </c:pt>
                <c:pt idx="15">
                  <c:v>0.009093562506786506</c:v>
                </c:pt>
                <c:pt idx="16">
                  <c:v>0.011395985017331849</c:v>
                </c:pt>
                <c:pt idx="17">
                  <c:v>0.014182534983814039</c:v>
                </c:pt>
                <c:pt idx="18">
                  <c:v>0.01752830050358304</c:v>
                </c:pt>
                <c:pt idx="19">
                  <c:v>0.02151343829603794</c:v>
                </c:pt>
                <c:pt idx="20">
                  <c:v>0.026221891148171257</c:v>
                </c:pt>
                <c:pt idx="21">
                  <c:v>0.031739651853801336</c:v>
                </c:pt>
                <c:pt idx="22">
                  <c:v>0.038152620772748655</c:v>
                </c:pt>
                <c:pt idx="23">
                  <c:v>0.04554395606170094</c:v>
                </c:pt>
                <c:pt idx="24">
                  <c:v>0.05399096654403489</c:v>
                </c:pt>
                <c:pt idx="25">
                  <c:v>0.06356170249239056</c:v>
                </c:pt>
                <c:pt idx="26">
                  <c:v>0.07431116814268737</c:v>
                </c:pt>
                <c:pt idx="27">
                  <c:v>0.08627731887580462</c:v>
                </c:pt>
                <c:pt idx="28">
                  <c:v>0.09947713332307566</c:v>
                </c:pt>
                <c:pt idx="29">
                  <c:v>0.1139027001967994</c:v>
                </c:pt>
                <c:pt idx="30">
                  <c:v>0.12951759573988944</c:v>
                </c:pt>
                <c:pt idx="31">
                  <c:v>0.14625394745665882</c:v>
                </c:pt>
                <c:pt idx="32">
                  <c:v>0.16401008205903475</c:v>
                </c:pt>
                <c:pt idx="33">
                  <c:v>0.18264908549337538</c:v>
                </c:pt>
                <c:pt idx="34">
                  <c:v>0.20199867781396308</c:v>
                </c:pt>
                <c:pt idx="35">
                  <c:v>0.22185216284381526</c:v>
                </c:pt>
                <c:pt idx="36">
                  <c:v>0.24197072465738925</c:v>
                </c:pt>
                <c:pt idx="37">
                  <c:v>0.2620873452198159</c:v>
                </c:pt>
                <c:pt idx="38">
                  <c:v>0.2819118834022536</c:v>
                </c:pt>
                <c:pt idx="39">
                  <c:v>0.30113743232685425</c:v>
                </c:pt>
                <c:pt idx="40">
                  <c:v>0.31944799860601886</c:v>
                </c:pt>
                <c:pt idx="41">
                  <c:v>0.3365268294807991</c:v>
                </c:pt>
                <c:pt idx="42">
                  <c:v>0.3520653269654461</c:v>
                </c:pt>
                <c:pt idx="43">
                  <c:v>0.3657723615428084</c:v>
                </c:pt>
                <c:pt idx="44">
                  <c:v>0.3773832321017515</c:v>
                </c:pt>
                <c:pt idx="45">
                  <c:v>0.3866681170237656</c:v>
                </c:pt>
                <c:pt idx="46">
                  <c:v>0.39343971414094864</c:v>
                </c:pt>
                <c:pt idx="47">
                  <c:v>0.39755946758981253</c:v>
                </c:pt>
                <c:pt idx="48">
                  <c:v>0.39894228062936166</c:v>
                </c:pt>
                <c:pt idx="49">
                  <c:v>0.397559466595914</c:v>
                </c:pt>
                <c:pt idx="50">
                  <c:v>0.39343971610814743</c:v>
                </c:pt>
                <c:pt idx="51">
                  <c:v>0.3866681170237656</c:v>
                </c:pt>
                <c:pt idx="52">
                  <c:v>0.37738322832791943</c:v>
                </c:pt>
                <c:pt idx="53">
                  <c:v>0.3657723661149631</c:v>
                </c:pt>
                <c:pt idx="54">
                  <c:v>0.3520653269654461</c:v>
                </c:pt>
                <c:pt idx="55">
                  <c:v>0.3365268235915798</c:v>
                </c:pt>
                <c:pt idx="56">
                  <c:v>0.319448004994979</c:v>
                </c:pt>
                <c:pt idx="57">
                  <c:v>0.30113743232685425</c:v>
                </c:pt>
                <c:pt idx="58">
                  <c:v>0.28191187635445675</c:v>
                </c:pt>
                <c:pt idx="59">
                  <c:v>0.26208735242721815</c:v>
                </c:pt>
                <c:pt idx="60">
                  <c:v>0.24197072465738925</c:v>
                </c:pt>
                <c:pt idx="61">
                  <c:v>0.22185215563362023</c:v>
                </c:pt>
                <c:pt idx="62">
                  <c:v>0.201998684883917</c:v>
                </c:pt>
                <c:pt idx="63">
                  <c:v>0.18264908549337538</c:v>
                </c:pt>
                <c:pt idx="64">
                  <c:v>0.16401007549863167</c:v>
                </c:pt>
                <c:pt idx="65">
                  <c:v>0.1462539536724518</c:v>
                </c:pt>
                <c:pt idx="66">
                  <c:v>0.12951759573988944</c:v>
                </c:pt>
                <c:pt idx="67">
                  <c:v>0.11390269478642134</c:v>
                </c:pt>
                <c:pt idx="68">
                  <c:v>0.09947713829693254</c:v>
                </c:pt>
                <c:pt idx="69">
                  <c:v>0.08627731887580462</c:v>
                </c:pt>
                <c:pt idx="70">
                  <c:v>0.07431116405557328</c:v>
                </c:pt>
                <c:pt idx="71">
                  <c:v>0.06356170614718859</c:v>
                </c:pt>
                <c:pt idx="72">
                  <c:v>0.05399096654403489</c:v>
                </c:pt>
                <c:pt idx="73">
                  <c:v>0.045543953215203825</c:v>
                </c:pt>
                <c:pt idx="74">
                  <c:v>0.03815262325266909</c:v>
                </c:pt>
                <c:pt idx="75">
                  <c:v>0.031739651853801336</c:v>
                </c:pt>
                <c:pt idx="76">
                  <c:v>0.026221889312638965</c:v>
                </c:pt>
                <c:pt idx="77">
                  <c:v>0.021513439855762276</c:v>
                </c:pt>
                <c:pt idx="78">
                  <c:v>0.01752830050358304</c:v>
                </c:pt>
                <c:pt idx="79">
                  <c:v>0.014182533884667637</c:v>
                </c:pt>
                <c:pt idx="80">
                  <c:v>0.011395985929010687</c:v>
                </c:pt>
                <c:pt idx="81">
                  <c:v>0.009093562506786506</c:v>
                </c:pt>
                <c:pt idx="82">
                  <c:v>0.007206099836783922</c:v>
                </c:pt>
                <c:pt idx="83">
                  <c:v>0.005670881167552282</c:v>
                </c:pt>
                <c:pt idx="84">
                  <c:v>0.004431848414470069</c:v>
                </c:pt>
                <c:pt idx="85">
                  <c:v>0.003439563364498704</c:v>
                </c:pt>
                <c:pt idx="86">
                  <c:v>0.0026509759279621696</c:v>
                </c:pt>
                <c:pt idx="87">
                  <c:v>0.0020290480584590305</c:v>
                </c:pt>
                <c:pt idx="88">
                  <c:v>0.0015422790143086952</c:v>
                </c:pt>
                <c:pt idx="89">
                  <c:v>0.0011641732511228746</c:v>
                </c:pt>
                <c:pt idx="90">
                  <c:v>0.0008726826955443526</c:v>
                </c:pt>
                <c:pt idx="91">
                  <c:v>0.0006496496050504343</c:v>
                </c:pt>
                <c:pt idx="92">
                  <c:v>0.00048027064602524023</c:v>
                </c:pt>
                <c:pt idx="93">
                  <c:v>0.00035259568256889505</c:v>
                </c:pt>
                <c:pt idx="94">
                  <c:v>0.00025707035849396734</c:v>
                </c:pt>
                <c:pt idx="95">
                  <c:v>0.00018612772347208404</c:v>
                </c:pt>
                <c:pt idx="96">
                  <c:v>0.00013383022584134702</c:v>
                </c:pt>
              </c:numCache>
            </c:numRef>
          </c:yVal>
          <c:smooth val="1"/>
        </c:ser>
        <c:axId val="32003582"/>
        <c:axId val="19596783"/>
      </c:scatterChart>
      <c:valAx>
        <c:axId val="3200358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Score</a:t>
                </a:r>
              </a:p>
            </c:rich>
          </c:tx>
          <c:layout>
            <c:manualLayout>
              <c:xMode val="factor"/>
              <c:yMode val="factor"/>
              <c:x val="-0.014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 val="autoZero"/>
        <c:crossBetween val="midCat"/>
        <c:dispUnits/>
        <c:majorUnit val="4"/>
        <c:minorUnit val="1"/>
      </c:val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25"/>
          <c:w val="0.92175"/>
          <c:h val="0.860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0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333399"/>
                </a:solidFill>
              </a:ln>
            </c:spPr>
            <c:marker>
              <c:size val="2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'Confidence Intervals'!$E$197:$E$293</c:f>
              <c:numCache>
                <c:ptCount val="97"/>
                <c:pt idx="0">
                  <c:v>-4</c:v>
                </c:pt>
                <c:pt idx="1">
                  <c:v>-3.9166667</c:v>
                </c:pt>
                <c:pt idx="2">
                  <c:v>-3.8333333</c:v>
                </c:pt>
                <c:pt idx="3">
                  <c:v>-3.75</c:v>
                </c:pt>
                <c:pt idx="4">
                  <c:v>-3.6666667</c:v>
                </c:pt>
                <c:pt idx="5">
                  <c:v>-3.5833333</c:v>
                </c:pt>
                <c:pt idx="6">
                  <c:v>-3.5</c:v>
                </c:pt>
                <c:pt idx="7">
                  <c:v>-3.4166667</c:v>
                </c:pt>
                <c:pt idx="8">
                  <c:v>-3.3333333</c:v>
                </c:pt>
                <c:pt idx="9">
                  <c:v>-3.25</c:v>
                </c:pt>
                <c:pt idx="10">
                  <c:v>-3.1666667</c:v>
                </c:pt>
                <c:pt idx="11">
                  <c:v>-3.0833333</c:v>
                </c:pt>
                <c:pt idx="12">
                  <c:v>-3</c:v>
                </c:pt>
                <c:pt idx="13">
                  <c:v>-2.9166667</c:v>
                </c:pt>
                <c:pt idx="14">
                  <c:v>-2.8333333</c:v>
                </c:pt>
                <c:pt idx="15">
                  <c:v>-2.75</c:v>
                </c:pt>
                <c:pt idx="16">
                  <c:v>-2.6666667</c:v>
                </c:pt>
                <c:pt idx="17">
                  <c:v>-2.5833333</c:v>
                </c:pt>
                <c:pt idx="18">
                  <c:v>-2.5</c:v>
                </c:pt>
                <c:pt idx="19">
                  <c:v>-2.4166667</c:v>
                </c:pt>
                <c:pt idx="20">
                  <c:v>-2.3333333</c:v>
                </c:pt>
                <c:pt idx="21">
                  <c:v>-2.25</c:v>
                </c:pt>
                <c:pt idx="22">
                  <c:v>-2.1666667</c:v>
                </c:pt>
                <c:pt idx="23">
                  <c:v>-2.0833333</c:v>
                </c:pt>
                <c:pt idx="24">
                  <c:v>-2</c:v>
                </c:pt>
                <c:pt idx="25">
                  <c:v>-1.9166667</c:v>
                </c:pt>
                <c:pt idx="26">
                  <c:v>-1.8333333</c:v>
                </c:pt>
                <c:pt idx="27">
                  <c:v>-1.75</c:v>
                </c:pt>
                <c:pt idx="28">
                  <c:v>-1.6666667</c:v>
                </c:pt>
                <c:pt idx="29">
                  <c:v>-1.5833333</c:v>
                </c:pt>
                <c:pt idx="30">
                  <c:v>-1.5</c:v>
                </c:pt>
                <c:pt idx="31">
                  <c:v>-1.4166667</c:v>
                </c:pt>
                <c:pt idx="32">
                  <c:v>-1.3333333</c:v>
                </c:pt>
                <c:pt idx="33">
                  <c:v>-1.25</c:v>
                </c:pt>
                <c:pt idx="34">
                  <c:v>-1.1666667</c:v>
                </c:pt>
                <c:pt idx="35">
                  <c:v>-1.0833333</c:v>
                </c:pt>
                <c:pt idx="36">
                  <c:v>-1</c:v>
                </c:pt>
                <c:pt idx="37">
                  <c:v>-0.9166667</c:v>
                </c:pt>
                <c:pt idx="38">
                  <c:v>-0.8333333</c:v>
                </c:pt>
                <c:pt idx="39">
                  <c:v>-0.75</c:v>
                </c:pt>
                <c:pt idx="40">
                  <c:v>-0.6666667</c:v>
                </c:pt>
                <c:pt idx="41">
                  <c:v>-0.5833333</c:v>
                </c:pt>
                <c:pt idx="42">
                  <c:v>-0.5</c:v>
                </c:pt>
                <c:pt idx="43">
                  <c:v>-0.4166667</c:v>
                </c:pt>
                <c:pt idx="44">
                  <c:v>-0.3333333</c:v>
                </c:pt>
                <c:pt idx="45">
                  <c:v>-0.25</c:v>
                </c:pt>
                <c:pt idx="46">
                  <c:v>-0.1666667</c:v>
                </c:pt>
                <c:pt idx="47">
                  <c:v>-0.0833333</c:v>
                </c:pt>
                <c:pt idx="48">
                  <c:v>0</c:v>
                </c:pt>
                <c:pt idx="49">
                  <c:v>0.08333333</c:v>
                </c:pt>
                <c:pt idx="50">
                  <c:v>0.16666667</c:v>
                </c:pt>
                <c:pt idx="51">
                  <c:v>0.25</c:v>
                </c:pt>
                <c:pt idx="52">
                  <c:v>0.33333333</c:v>
                </c:pt>
                <c:pt idx="53">
                  <c:v>0.41666667</c:v>
                </c:pt>
                <c:pt idx="54">
                  <c:v>0.5</c:v>
                </c:pt>
                <c:pt idx="55">
                  <c:v>0.58333333</c:v>
                </c:pt>
                <c:pt idx="56">
                  <c:v>0.66666667</c:v>
                </c:pt>
                <c:pt idx="57">
                  <c:v>0.75</c:v>
                </c:pt>
                <c:pt idx="58">
                  <c:v>0.83333333</c:v>
                </c:pt>
                <c:pt idx="59">
                  <c:v>0.91666667</c:v>
                </c:pt>
                <c:pt idx="60">
                  <c:v>1</c:v>
                </c:pt>
                <c:pt idx="61">
                  <c:v>1.08333333</c:v>
                </c:pt>
                <c:pt idx="62">
                  <c:v>1.16666667</c:v>
                </c:pt>
                <c:pt idx="63">
                  <c:v>1.25</c:v>
                </c:pt>
                <c:pt idx="64">
                  <c:v>1.33333333</c:v>
                </c:pt>
                <c:pt idx="65">
                  <c:v>1.41666667</c:v>
                </c:pt>
                <c:pt idx="66">
                  <c:v>1.5</c:v>
                </c:pt>
                <c:pt idx="67">
                  <c:v>1.58333333</c:v>
                </c:pt>
                <c:pt idx="68">
                  <c:v>1.66666667</c:v>
                </c:pt>
                <c:pt idx="69">
                  <c:v>1.75</c:v>
                </c:pt>
                <c:pt idx="70">
                  <c:v>1.83333333</c:v>
                </c:pt>
                <c:pt idx="71">
                  <c:v>1.91666667</c:v>
                </c:pt>
                <c:pt idx="72">
                  <c:v>2</c:v>
                </c:pt>
                <c:pt idx="73">
                  <c:v>2.08333333</c:v>
                </c:pt>
                <c:pt idx="74">
                  <c:v>2.16666667</c:v>
                </c:pt>
                <c:pt idx="75">
                  <c:v>2.25</c:v>
                </c:pt>
                <c:pt idx="76">
                  <c:v>2.33333333</c:v>
                </c:pt>
                <c:pt idx="77">
                  <c:v>2.41666667</c:v>
                </c:pt>
                <c:pt idx="78">
                  <c:v>2.5</c:v>
                </c:pt>
                <c:pt idx="79">
                  <c:v>2.58333333</c:v>
                </c:pt>
                <c:pt idx="80">
                  <c:v>2.66666667</c:v>
                </c:pt>
                <c:pt idx="81">
                  <c:v>2.75</c:v>
                </c:pt>
                <c:pt idx="82">
                  <c:v>2.83333333</c:v>
                </c:pt>
                <c:pt idx="83">
                  <c:v>2.91666667</c:v>
                </c:pt>
                <c:pt idx="84">
                  <c:v>3</c:v>
                </c:pt>
                <c:pt idx="85">
                  <c:v>3.08333333</c:v>
                </c:pt>
                <c:pt idx="86">
                  <c:v>3.16666667</c:v>
                </c:pt>
                <c:pt idx="87">
                  <c:v>3.25</c:v>
                </c:pt>
                <c:pt idx="88">
                  <c:v>3.33333333</c:v>
                </c:pt>
                <c:pt idx="89">
                  <c:v>3.41666667</c:v>
                </c:pt>
                <c:pt idx="90">
                  <c:v>3.5</c:v>
                </c:pt>
                <c:pt idx="91">
                  <c:v>3.58333333</c:v>
                </c:pt>
                <c:pt idx="92">
                  <c:v>3.66666667</c:v>
                </c:pt>
                <c:pt idx="93">
                  <c:v>3.75</c:v>
                </c:pt>
                <c:pt idx="94">
                  <c:v>3.83333333</c:v>
                </c:pt>
                <c:pt idx="95">
                  <c:v>3.91666667</c:v>
                </c:pt>
                <c:pt idx="96">
                  <c:v>4</c:v>
                </c:pt>
              </c:numCache>
            </c:numRef>
          </c:xVal>
          <c:yVal>
            <c:numRef>
              <c:f>'Confidence Intervals'!$G$197:$G$293</c:f>
              <c:numCache>
                <c:ptCount val="97"/>
                <c:pt idx="0">
                  <c:v>0.00013383022584134702</c:v>
                </c:pt>
                <c:pt idx="1">
                  <c:v>0.00018612770160207783</c:v>
                </c:pt>
                <c:pt idx="2">
                  <c:v>0.00025707038805705993</c:v>
                </c:pt>
                <c:pt idx="3">
                  <c:v>0.00035259568256889505</c:v>
                </c:pt>
                <c:pt idx="4">
                  <c:v>0.00048027059319547194</c:v>
                </c:pt>
                <c:pt idx="5">
                  <c:v>0.0006496496748877696</c:v>
                </c:pt>
                <c:pt idx="6">
                  <c:v>0.0008726826955443526</c:v>
                </c:pt>
                <c:pt idx="7">
                  <c:v>0.001164173131795123</c:v>
                </c:pt>
                <c:pt idx="8">
                  <c:v>0.0015422791685366034</c:v>
                </c:pt>
                <c:pt idx="9">
                  <c:v>0.0020290480584590305</c:v>
                </c:pt>
                <c:pt idx="10">
                  <c:v>0.002650975676119469</c:v>
                </c:pt>
                <c:pt idx="11">
                  <c:v>0.003439563682658326</c:v>
                </c:pt>
                <c:pt idx="12">
                  <c:v>0.004431848414470069</c:v>
                </c:pt>
                <c:pt idx="13">
                  <c:v>0.005670880671350201</c:v>
                </c:pt>
                <c:pt idx="14">
                  <c:v>0.007206100449302428</c:v>
                </c:pt>
                <c:pt idx="15">
                  <c:v>0.009093562506786506</c:v>
                </c:pt>
                <c:pt idx="16">
                  <c:v>0.011395985017331849</c:v>
                </c:pt>
                <c:pt idx="17">
                  <c:v>0.014182534983814039</c:v>
                </c:pt>
                <c:pt idx="18">
                  <c:v>0.01752830050358304</c:v>
                </c:pt>
                <c:pt idx="19">
                  <c:v>0.02151343829603794</c:v>
                </c:pt>
                <c:pt idx="20">
                  <c:v>0.026221891148171257</c:v>
                </c:pt>
                <c:pt idx="21">
                  <c:v>0.031739651853801336</c:v>
                </c:pt>
                <c:pt idx="22">
                  <c:v>0.038152620772748655</c:v>
                </c:pt>
                <c:pt idx="23">
                  <c:v>0.04554395606170094</c:v>
                </c:pt>
                <c:pt idx="24">
                  <c:v>0.05399096654403489</c:v>
                </c:pt>
                <c:pt idx="25">
                  <c:v>0.06356170249239056</c:v>
                </c:pt>
                <c:pt idx="26">
                  <c:v>0.07431116814268737</c:v>
                </c:pt>
                <c:pt idx="27">
                  <c:v>0.08627731887580462</c:v>
                </c:pt>
                <c:pt idx="28">
                  <c:v>0.09947713332307566</c:v>
                </c:pt>
                <c:pt idx="29">
                  <c:v>0.1139027001967994</c:v>
                </c:pt>
                <c:pt idx="30">
                  <c:v>0.12951759573988944</c:v>
                </c:pt>
                <c:pt idx="31">
                  <c:v>0.14625394745665882</c:v>
                </c:pt>
                <c:pt idx="32">
                  <c:v>0.16401008205903475</c:v>
                </c:pt>
                <c:pt idx="33">
                  <c:v>0.18264908549337538</c:v>
                </c:pt>
                <c:pt idx="34">
                  <c:v>0.20199867781396308</c:v>
                </c:pt>
                <c:pt idx="35">
                  <c:v>0.22185216284381526</c:v>
                </c:pt>
                <c:pt idx="36">
                  <c:v>0.24197072465738925</c:v>
                </c:pt>
                <c:pt idx="37">
                  <c:v>0.2620873452198159</c:v>
                </c:pt>
                <c:pt idx="38">
                  <c:v>0.2819118834022536</c:v>
                </c:pt>
                <c:pt idx="39">
                  <c:v>0.30113743232685425</c:v>
                </c:pt>
                <c:pt idx="40">
                  <c:v>0.31944799860601886</c:v>
                </c:pt>
                <c:pt idx="41">
                  <c:v>0.3365268294807991</c:v>
                </c:pt>
                <c:pt idx="42">
                  <c:v>0.3520653269654461</c:v>
                </c:pt>
                <c:pt idx="43">
                  <c:v>0.3657723615428084</c:v>
                </c:pt>
                <c:pt idx="44">
                  <c:v>0.3773832321017515</c:v>
                </c:pt>
                <c:pt idx="45">
                  <c:v>0.3866681170237656</c:v>
                </c:pt>
                <c:pt idx="46">
                  <c:v>0.39343971414094864</c:v>
                </c:pt>
                <c:pt idx="47">
                  <c:v>0.39755946758981253</c:v>
                </c:pt>
                <c:pt idx="48">
                  <c:v>0.39894228062936166</c:v>
                </c:pt>
                <c:pt idx="49">
                  <c:v>0.397559466595914</c:v>
                </c:pt>
                <c:pt idx="50">
                  <c:v>0.39343971610814743</c:v>
                </c:pt>
                <c:pt idx="51">
                  <c:v>0.3866681170237656</c:v>
                </c:pt>
                <c:pt idx="52">
                  <c:v>0.37738322832791943</c:v>
                </c:pt>
                <c:pt idx="53">
                  <c:v>0.3657723661149631</c:v>
                </c:pt>
                <c:pt idx="54">
                  <c:v>0.3520653269654461</c:v>
                </c:pt>
                <c:pt idx="55">
                  <c:v>0.3365268235915798</c:v>
                </c:pt>
                <c:pt idx="56">
                  <c:v>0.319448004994979</c:v>
                </c:pt>
                <c:pt idx="57">
                  <c:v>0.30113743232685425</c:v>
                </c:pt>
                <c:pt idx="58">
                  <c:v>0.28191187635445675</c:v>
                </c:pt>
                <c:pt idx="59">
                  <c:v>0.26208735242721815</c:v>
                </c:pt>
                <c:pt idx="60">
                  <c:v>0.24197072465738925</c:v>
                </c:pt>
                <c:pt idx="61">
                  <c:v>0.22185215563362023</c:v>
                </c:pt>
                <c:pt idx="62">
                  <c:v>0.201998684883917</c:v>
                </c:pt>
                <c:pt idx="63">
                  <c:v>0.18264908549337538</c:v>
                </c:pt>
                <c:pt idx="64">
                  <c:v>0.16401007549863167</c:v>
                </c:pt>
                <c:pt idx="65">
                  <c:v>0.1462539536724518</c:v>
                </c:pt>
                <c:pt idx="66">
                  <c:v>0.12951759573988944</c:v>
                </c:pt>
                <c:pt idx="67">
                  <c:v>0.11390269478642134</c:v>
                </c:pt>
                <c:pt idx="68">
                  <c:v>0.09947713829693254</c:v>
                </c:pt>
                <c:pt idx="69">
                  <c:v>0.08627731887580462</c:v>
                </c:pt>
                <c:pt idx="70">
                  <c:v>0.07431116405557328</c:v>
                </c:pt>
                <c:pt idx="71">
                  <c:v>0.06356170614718859</c:v>
                </c:pt>
                <c:pt idx="72">
                  <c:v>0.05399096654403489</c:v>
                </c:pt>
                <c:pt idx="73">
                  <c:v>0.045543953215203825</c:v>
                </c:pt>
                <c:pt idx="74">
                  <c:v>0.03815262325266909</c:v>
                </c:pt>
                <c:pt idx="75">
                  <c:v>0.031739651853801336</c:v>
                </c:pt>
                <c:pt idx="76">
                  <c:v>0.026221889312638965</c:v>
                </c:pt>
                <c:pt idx="77">
                  <c:v>0.021513439855762276</c:v>
                </c:pt>
                <c:pt idx="78">
                  <c:v>0.01752830050358304</c:v>
                </c:pt>
                <c:pt idx="79">
                  <c:v>0.014182533884667637</c:v>
                </c:pt>
                <c:pt idx="80">
                  <c:v>0.011395985929010687</c:v>
                </c:pt>
                <c:pt idx="81">
                  <c:v>0.009093562506786506</c:v>
                </c:pt>
                <c:pt idx="82">
                  <c:v>0.007206099836783922</c:v>
                </c:pt>
                <c:pt idx="83">
                  <c:v>0.005670881167552282</c:v>
                </c:pt>
                <c:pt idx="84">
                  <c:v>0.004431848414470069</c:v>
                </c:pt>
                <c:pt idx="85">
                  <c:v>0.003439563364498704</c:v>
                </c:pt>
                <c:pt idx="86">
                  <c:v>0.0026509759279621696</c:v>
                </c:pt>
                <c:pt idx="87">
                  <c:v>0.0020290480584590305</c:v>
                </c:pt>
                <c:pt idx="88">
                  <c:v>0.0015422790143086952</c:v>
                </c:pt>
                <c:pt idx="89">
                  <c:v>0.0011641732511228746</c:v>
                </c:pt>
                <c:pt idx="90">
                  <c:v>0.0008726826955443526</c:v>
                </c:pt>
                <c:pt idx="91">
                  <c:v>0.0006496496050504343</c:v>
                </c:pt>
                <c:pt idx="92">
                  <c:v>0.00048027064602524023</c:v>
                </c:pt>
                <c:pt idx="93">
                  <c:v>0.00035259568256889505</c:v>
                </c:pt>
                <c:pt idx="94">
                  <c:v>0.00025707035849396734</c:v>
                </c:pt>
                <c:pt idx="95">
                  <c:v>0.00018612772347208404</c:v>
                </c:pt>
                <c:pt idx="96">
                  <c:v>0.00013383022584134702</c:v>
                </c:pt>
              </c:numCache>
            </c:numRef>
          </c:yVal>
          <c:smooth val="1"/>
        </c:ser>
        <c:axId val="42153320"/>
        <c:axId val="43835561"/>
      </c:scatterChart>
      <c:valAx>
        <c:axId val="4215332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Score</a:t>
                </a:r>
              </a:p>
            </c:rich>
          </c:tx>
          <c:layout>
            <c:manualLayout>
              <c:xMode val="factor"/>
              <c:yMode val="factor"/>
              <c:x val="-0.014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 val="autoZero"/>
        <c:crossBetween val="midCat"/>
        <c:dispUnits/>
        <c:majorUnit val="4"/>
        <c:minorUnit val="1"/>
      </c:val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n = 10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5225"/>
          <c:w val="0.867"/>
          <c:h val="0.637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'Sampling Distributions'!$F$146:$F$236</c:f>
              <c:numCache/>
            </c:numRef>
          </c:xVal>
          <c:yVal>
            <c:numRef>
              <c:f>'Sampling Distributions'!$G$146:$G$236</c:f>
              <c:numCache/>
            </c:numRef>
          </c:yVal>
          <c:smooth val="1"/>
        </c:ser>
        <c:axId val="58975730"/>
        <c:axId val="61019523"/>
      </c:scatterChart>
      <c:val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5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</c:val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n = 10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85"/>
          <c:w val="0.8645"/>
          <c:h val="0.65325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'Sampling Distributions'!$E$146:$E$236</c:f>
              <c:numCache/>
            </c:numRef>
          </c:xVal>
          <c:yVal>
            <c:numRef>
              <c:f>'Sampling Distributions'!$G$146:$G$236</c:f>
              <c:numCache/>
            </c:numRef>
          </c:yVal>
          <c:smooth val="1"/>
        </c:ser>
        <c:axId val="12304796"/>
        <c:axId val="43634301"/>
      </c:scatterChart>
      <c:valAx>
        <c:axId val="1230479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crossBetween val="midCat"/>
        <c:dispUnits/>
      </c:val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Individual Scores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9"/>
          <c:w val="0.8995"/>
          <c:h val="0.68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'Sampling Distributions'!$A$146:$A$246</c:f>
              <c:numCache/>
            </c:numRef>
          </c:xVal>
          <c:yVal>
            <c:numRef>
              <c:f>'Sampling Distributions'!$B$146:$B$246</c:f>
              <c:numCache/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  <c:max val="7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 val="autoZero"/>
        <c:crossBetween val="midCat"/>
        <c:dispUnits/>
        <c:majorUnit val="5"/>
      </c:valAx>
      <c:valAx>
        <c:axId val="44717463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M for n = 10</a:t>
            </a:r>
          </a:p>
        </c:rich>
      </c:tx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925"/>
          <c:w val="0.90475"/>
          <c:h val="0.7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'Sampling Distributions'!$A$146:$A$246</c:f>
              <c:numCache/>
            </c:numRef>
          </c:xVal>
          <c:yVal>
            <c:numRef>
              <c:f>'Sampling Distributions'!$C$146:$C$246</c:f>
              <c:numCache/>
            </c:numRef>
          </c:yVal>
          <c:smooth val="0"/>
        </c:ser>
        <c:axId val="66912848"/>
        <c:axId val="65344721"/>
      </c:scatterChart>
      <c:valAx>
        <c:axId val="66912848"/>
        <c:scaling>
          <c:orientation val="minMax"/>
          <c:max val="7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 val="autoZero"/>
        <c:crossBetween val="midCat"/>
        <c:dispUnits/>
        <c:majorUnit val="5"/>
      </c:valAx>
      <c:valAx>
        <c:axId val="6534472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Individual College Student IQ's</a:t>
            </a:r>
          </a:p>
        </c:rich>
      </c:tx>
      <c:layout>
        <c:manualLayout>
          <c:xMode val="factor"/>
          <c:yMode val="factor"/>
          <c:x val="0.004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9525"/>
          <c:w val="0.89175"/>
          <c:h val="0.66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'Confidence Intervals'!$A$197:$A$297</c:f>
              <c:numCache/>
            </c:numRef>
          </c:xVal>
          <c:yVal>
            <c:numRef>
              <c:f>'Confidence Intervals'!$B$197:$B$297</c:f>
              <c:numCache/>
            </c:numRef>
          </c:yVal>
          <c:smooth val="0"/>
        </c:ser>
        <c:axId val="51231578"/>
        <c:axId val="58431019"/>
      </c:scatterChart>
      <c:valAx>
        <c:axId val="51231578"/>
        <c:scaling>
          <c:orientation val="minMax"/>
          <c:max val="14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132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8431019"/>
        <c:crosses val="autoZero"/>
        <c:crossBetween val="midCat"/>
        <c:dispUnits/>
        <c:majorUnit val="15"/>
        <c:minorUnit val="5"/>
      </c:valAx>
      <c:valAx>
        <c:axId val="58431019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578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image" Target="../media/image34.png" /><Relationship Id="rId5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2.wmf" /><Relationship Id="rId2" Type="http://schemas.openxmlformats.org/officeDocument/2006/relationships/image" Target="../media/image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3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3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8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1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Relationship Id="rId9" Type="http://schemas.openxmlformats.org/officeDocument/2006/relationships/image" Target="../media/image28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2.emf" /><Relationship Id="rId3" Type="http://schemas.openxmlformats.org/officeDocument/2006/relationships/image" Target="../media/image33.emf" /><Relationship Id="rId4" Type="http://schemas.openxmlformats.org/officeDocument/2006/relationships/image" Target="../media/image44.emf" /><Relationship Id="rId5" Type="http://schemas.openxmlformats.org/officeDocument/2006/relationships/image" Target="../media/image35.emf" /><Relationship Id="rId6" Type="http://schemas.openxmlformats.org/officeDocument/2006/relationships/image" Target="../media/image30.emf" /><Relationship Id="rId7" Type="http://schemas.openxmlformats.org/officeDocument/2006/relationships/image" Target="../media/image36.emf" /><Relationship Id="rId8" Type="http://schemas.openxmlformats.org/officeDocument/2006/relationships/image" Target="../media/image45.emf" /><Relationship Id="rId9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0.emf" /><Relationship Id="rId3" Type="http://schemas.openxmlformats.org/officeDocument/2006/relationships/image" Target="../media/image30.emf" /><Relationship Id="rId4" Type="http://schemas.openxmlformats.org/officeDocument/2006/relationships/image" Target="../media/image43.emf" /><Relationship Id="rId5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32.emf" /><Relationship Id="rId22" Type="http://schemas.openxmlformats.org/officeDocument/2006/relationships/image" Target="../media/image21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8.emf" /><Relationship Id="rId26" Type="http://schemas.openxmlformats.org/officeDocument/2006/relationships/image" Target="../media/image30.emf" /><Relationship Id="rId27" Type="http://schemas.openxmlformats.org/officeDocument/2006/relationships/image" Target="../media/image31.emf" /><Relationship Id="rId28" Type="http://schemas.openxmlformats.org/officeDocument/2006/relationships/image" Target="../media/image22.emf" /><Relationship Id="rId29" Type="http://schemas.openxmlformats.org/officeDocument/2006/relationships/image" Target="../media/image33.emf" /><Relationship Id="rId30" Type="http://schemas.openxmlformats.org/officeDocument/2006/relationships/image" Target="../media/image46.emf" /><Relationship Id="rId31" Type="http://schemas.openxmlformats.org/officeDocument/2006/relationships/image" Target="../media/image35.emf" /><Relationship Id="rId32" Type="http://schemas.openxmlformats.org/officeDocument/2006/relationships/image" Target="../media/image36.emf" /><Relationship Id="rId33" Type="http://schemas.openxmlformats.org/officeDocument/2006/relationships/image" Target="../media/image37.emf" /><Relationship Id="rId34" Type="http://schemas.openxmlformats.org/officeDocument/2006/relationships/image" Target="../media/image38.emf" /><Relationship Id="rId35" Type="http://schemas.openxmlformats.org/officeDocument/2006/relationships/image" Target="../media/image40.emf" /><Relationship Id="rId36" Type="http://schemas.openxmlformats.org/officeDocument/2006/relationships/image" Target="../media/image41.emf" /><Relationship Id="rId37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114300</xdr:rowOff>
    </xdr:from>
    <xdr:to>
      <xdr:col>9</xdr:col>
      <xdr:colOff>733425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2400300" y="114300"/>
        <a:ext cx="30861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74</xdr:row>
      <xdr:rowOff>114300</xdr:rowOff>
    </xdr:from>
    <xdr:to>
      <xdr:col>7</xdr:col>
      <xdr:colOff>114300</xdr:colOff>
      <xdr:row>91</xdr:row>
      <xdr:rowOff>133350</xdr:rowOff>
    </xdr:to>
    <xdr:graphicFrame>
      <xdr:nvGraphicFramePr>
        <xdr:cNvPr id="1" name="Chart 1027"/>
        <xdr:cNvGraphicFramePr/>
      </xdr:nvGraphicFramePr>
      <xdr:xfrm>
        <a:off x="171450" y="11772900"/>
        <a:ext cx="4352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238125</xdr:colOff>
      <xdr:row>58</xdr:row>
      <xdr:rowOff>133350</xdr:rowOff>
    </xdr:from>
    <xdr:ext cx="76200" cy="190500"/>
    <xdr:sp fLocksText="0">
      <xdr:nvSpPr>
        <xdr:cNvPr id="2" name="Text Box 1028"/>
        <xdr:cNvSpPr txBox="1">
          <a:spLocks noChangeArrowheads="1"/>
        </xdr:cNvSpPr>
      </xdr:nvSpPr>
      <xdr:spPr>
        <a:xfrm>
          <a:off x="2819400" y="933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209550</xdr:colOff>
      <xdr:row>55</xdr:row>
      <xdr:rowOff>76200</xdr:rowOff>
    </xdr:from>
    <xdr:to>
      <xdr:col>7</xdr:col>
      <xdr:colOff>9525</xdr:colOff>
      <xdr:row>72</xdr:row>
      <xdr:rowOff>76200</xdr:rowOff>
    </xdr:to>
    <xdr:graphicFrame>
      <xdr:nvGraphicFramePr>
        <xdr:cNvPr id="3" name="Chart 1029"/>
        <xdr:cNvGraphicFramePr/>
      </xdr:nvGraphicFramePr>
      <xdr:xfrm>
        <a:off x="209550" y="8820150"/>
        <a:ext cx="4210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</xdr:row>
      <xdr:rowOff>95250</xdr:rowOff>
    </xdr:from>
    <xdr:to>
      <xdr:col>6</xdr:col>
      <xdr:colOff>523875</xdr:colOff>
      <xdr:row>18</xdr:row>
      <xdr:rowOff>19050</xdr:rowOff>
    </xdr:to>
    <xdr:graphicFrame>
      <xdr:nvGraphicFramePr>
        <xdr:cNvPr id="4" name="Chart 1030"/>
        <xdr:cNvGraphicFramePr/>
      </xdr:nvGraphicFramePr>
      <xdr:xfrm>
        <a:off x="171450" y="247650"/>
        <a:ext cx="41529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35</xdr:row>
      <xdr:rowOff>123825</xdr:rowOff>
    </xdr:from>
    <xdr:to>
      <xdr:col>7</xdr:col>
      <xdr:colOff>9525</xdr:colOff>
      <xdr:row>53</xdr:row>
      <xdr:rowOff>76200</xdr:rowOff>
    </xdr:to>
    <xdr:graphicFrame>
      <xdr:nvGraphicFramePr>
        <xdr:cNvPr id="5" name="Chart 1031"/>
        <xdr:cNvGraphicFramePr/>
      </xdr:nvGraphicFramePr>
      <xdr:xfrm>
        <a:off x="180975" y="5819775"/>
        <a:ext cx="42386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0.8255</cdr:y>
    </cdr:from>
    <cdr:to>
      <cdr:x>0.5955</cdr:x>
      <cdr:y>0.856</cdr:y>
    </cdr:to>
    <cdr:sp>
      <cdr:nvSpPr>
        <cdr:cNvPr id="1" name="AutoShape 1"/>
        <cdr:cNvSpPr>
          <a:spLocks/>
        </cdr:cNvSpPr>
      </cdr:nvSpPr>
      <cdr:spPr>
        <a:xfrm>
          <a:off x="2247900" y="2171700"/>
          <a:ext cx="123825" cy="762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</cdr:x>
      <cdr:y>0.36</cdr:y>
    </cdr:from>
    <cdr:to>
      <cdr:x>0.4395</cdr:x>
      <cdr:y>0.45525</cdr:y>
    </cdr:to>
    <cdr:sp>
      <cdr:nvSpPr>
        <cdr:cNvPr id="2" name="AutoShape 2"/>
        <cdr:cNvSpPr>
          <a:spLocks/>
        </cdr:cNvSpPr>
      </cdr:nvSpPr>
      <cdr:spPr>
        <a:xfrm>
          <a:off x="819150" y="942975"/>
          <a:ext cx="923925" cy="247650"/>
        </a:xfrm>
        <a:prstGeom prst="wedgeRectCallout">
          <a:avLst>
            <a:gd name="adj1" fmla="val 108675"/>
            <a:gd name="adj2" fmla="val 423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?</a:t>
          </a:r>
        </a:p>
      </cdr:txBody>
    </cdr:sp>
  </cdr:relSizeAnchor>
  <cdr:relSizeAnchor xmlns:cdr="http://schemas.openxmlformats.org/drawingml/2006/chartDrawing">
    <cdr:from>
      <cdr:x>0.70975</cdr:x>
      <cdr:y>0.5195</cdr:y>
    </cdr:from>
    <cdr:to>
      <cdr:x>0.70975</cdr:x>
      <cdr:y>0.8255</cdr:y>
    </cdr:to>
    <cdr:sp>
      <cdr:nvSpPr>
        <cdr:cNvPr id="3" name="Line 4"/>
        <cdr:cNvSpPr>
          <a:spLocks/>
        </cdr:cNvSpPr>
      </cdr:nvSpPr>
      <cdr:spPr>
        <a:xfrm flipV="1">
          <a:off x="2828925" y="13620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0.333</cdr:y>
    </cdr:from>
    <cdr:to>
      <cdr:x>0.58025</cdr:x>
      <cdr:y>0.8255</cdr:y>
    </cdr:to>
    <cdr:sp>
      <cdr:nvSpPr>
        <cdr:cNvPr id="4" name="Line 5"/>
        <cdr:cNvSpPr>
          <a:spLocks/>
        </cdr:cNvSpPr>
      </cdr:nvSpPr>
      <cdr:spPr>
        <a:xfrm flipV="1">
          <a:off x="2314575" y="8763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0.747</cdr:y>
    </cdr:from>
    <cdr:to>
      <cdr:x>0.70975</cdr:x>
      <cdr:y>0.747</cdr:y>
    </cdr:to>
    <cdr:sp>
      <cdr:nvSpPr>
        <cdr:cNvPr id="5" name="Line 6"/>
        <cdr:cNvSpPr>
          <a:spLocks/>
        </cdr:cNvSpPr>
      </cdr:nvSpPr>
      <cdr:spPr>
        <a:xfrm flipV="1">
          <a:off x="2314575" y="1962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</cdr:x>
      <cdr:y>0.91675</cdr:y>
    </cdr:from>
    <cdr:to>
      <cdr:x>0.637</cdr:x>
      <cdr:y>0.91675</cdr:y>
    </cdr:to>
    <cdr:pic>
      <cdr:nvPicPr>
        <cdr:cNvPr id="6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33650" y="24098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0.7585</cdr:x>
      <cdr:y>0.50525</cdr:y>
    </cdr:from>
    <cdr:to>
      <cdr:x>0.8775</cdr:x>
      <cdr:y>0.59875</cdr:y>
    </cdr:to>
    <cdr:sp>
      <cdr:nvSpPr>
        <cdr:cNvPr id="7" name="AutoShape 3"/>
        <cdr:cNvSpPr>
          <a:spLocks/>
        </cdr:cNvSpPr>
      </cdr:nvSpPr>
      <cdr:spPr>
        <a:xfrm>
          <a:off x="3019425" y="1323975"/>
          <a:ext cx="476250" cy="247650"/>
        </a:xfrm>
        <a:prstGeom prst="wedgeRectCallout">
          <a:avLst>
            <a:gd name="adj1" fmla="val -154217"/>
            <a:gd name="adj2" fmla="val 201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</a:rPr>
            <a:t> = 15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0.844</cdr:y>
    </cdr:from>
    <cdr:to>
      <cdr:x>0.59025</cdr:x>
      <cdr:y>0.8705</cdr:y>
    </cdr:to>
    <cdr:sp>
      <cdr:nvSpPr>
        <cdr:cNvPr id="1" name="AutoShape 1"/>
        <cdr:cNvSpPr>
          <a:spLocks/>
        </cdr:cNvSpPr>
      </cdr:nvSpPr>
      <cdr:spPr>
        <a:xfrm>
          <a:off x="2362200" y="2409825"/>
          <a:ext cx="133350" cy="762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0.51175</cdr:y>
    </cdr:from>
    <cdr:to>
      <cdr:x>0.43175</cdr:x>
      <cdr:y>0.583</cdr:y>
    </cdr:to>
    <cdr:sp>
      <cdr:nvSpPr>
        <cdr:cNvPr id="2" name="AutoShape 2"/>
        <cdr:cNvSpPr>
          <a:spLocks/>
        </cdr:cNvSpPr>
      </cdr:nvSpPr>
      <cdr:spPr>
        <a:xfrm>
          <a:off x="857250" y="1457325"/>
          <a:ext cx="971550" cy="200025"/>
        </a:xfrm>
        <a:prstGeom prst="wedgeRectCallout">
          <a:avLst>
            <a:gd name="adj1" fmla="val 110833"/>
            <a:gd name="adj2" fmla="val 4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?</a:t>
          </a:r>
        </a:p>
      </cdr:txBody>
    </cdr:sp>
  </cdr:relSizeAnchor>
  <cdr:relSizeAnchor xmlns:cdr="http://schemas.openxmlformats.org/drawingml/2006/chartDrawing">
    <cdr:from>
      <cdr:x>0.62775</cdr:x>
      <cdr:y>0.9235</cdr:y>
    </cdr:from>
    <cdr:to>
      <cdr:x>0.62775</cdr:x>
      <cdr:y>0.9235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57475" y="26384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0.574</cdr:x>
      <cdr:y>0.319</cdr:y>
    </cdr:from>
    <cdr:to>
      <cdr:x>0.57475</cdr:x>
      <cdr:y>0.844</cdr:y>
    </cdr:to>
    <cdr:sp>
      <cdr:nvSpPr>
        <cdr:cNvPr id="4" name="Line 4"/>
        <cdr:cNvSpPr>
          <a:spLocks/>
        </cdr:cNvSpPr>
      </cdr:nvSpPr>
      <cdr:spPr>
        <a:xfrm flipV="1">
          <a:off x="2428875" y="9048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0.6545</cdr:x>
      <cdr:y>0.52425</cdr:y>
    </cdr:from>
    <cdr:to>
      <cdr:x>0.6545</cdr:x>
      <cdr:y>0.84225</cdr:y>
    </cdr:to>
    <cdr:sp>
      <cdr:nvSpPr>
        <cdr:cNvPr id="5" name="Line 5"/>
        <cdr:cNvSpPr>
          <a:spLocks/>
        </cdr:cNvSpPr>
      </cdr:nvSpPr>
      <cdr:spPr>
        <a:xfrm flipH="1" flipV="1">
          <a:off x="2771775" y="14954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0.57325</cdr:x>
      <cdr:y>0.7765</cdr:y>
    </cdr:from>
    <cdr:to>
      <cdr:x>0.65375</cdr:x>
      <cdr:y>0.77825</cdr:y>
    </cdr:to>
    <cdr:sp>
      <cdr:nvSpPr>
        <cdr:cNvPr id="6" name="Line 6"/>
        <cdr:cNvSpPr>
          <a:spLocks/>
        </cdr:cNvSpPr>
      </cdr:nvSpPr>
      <cdr:spPr>
        <a:xfrm flipV="1">
          <a:off x="2428875" y="2209800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0.51</cdr:y>
    </cdr:from>
    <cdr:to>
      <cdr:x>0.84725</cdr:x>
      <cdr:y>0.5935</cdr:y>
    </cdr:to>
    <cdr:sp>
      <cdr:nvSpPr>
        <cdr:cNvPr id="7" name="AutoShape 7"/>
        <cdr:cNvSpPr>
          <a:spLocks/>
        </cdr:cNvSpPr>
      </cdr:nvSpPr>
      <cdr:spPr>
        <a:xfrm>
          <a:off x="3009900" y="1457325"/>
          <a:ext cx="571500" cy="238125"/>
        </a:xfrm>
        <a:prstGeom prst="wedgeRectCallout">
          <a:avLst>
            <a:gd name="adj1" fmla="val -119564"/>
            <a:gd name="adj2" fmla="val 2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</a:rPr>
            <a:t> = 5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0.644</cdr:y>
    </cdr:from>
    <cdr:to>
      <cdr:x>0.352</cdr:x>
      <cdr:y>0.7665</cdr:y>
    </cdr:to>
    <cdr:sp>
      <cdr:nvSpPr>
        <cdr:cNvPr id="1" name="Freeform 4"/>
        <cdr:cNvSpPr>
          <a:spLocks/>
        </cdr:cNvSpPr>
      </cdr:nvSpPr>
      <cdr:spPr>
        <a:xfrm>
          <a:off x="695325" y="1647825"/>
          <a:ext cx="1000125" cy="314325"/>
        </a:xfrm>
        <a:custGeom>
          <a:pathLst>
            <a:path h="373380" w="960120">
              <a:moveTo>
                <a:pt x="960120" y="373380"/>
              </a:moveTo>
              <a:lnTo>
                <a:pt x="960120" y="0"/>
              </a:lnTo>
              <a:lnTo>
                <a:pt x="922020" y="53340"/>
              </a:lnTo>
              <a:lnTo>
                <a:pt x="891540" y="91440"/>
              </a:lnTo>
              <a:lnTo>
                <a:pt x="845820" y="121920"/>
              </a:lnTo>
              <a:lnTo>
                <a:pt x="800100" y="144780"/>
              </a:lnTo>
              <a:lnTo>
                <a:pt x="754380" y="167640"/>
              </a:lnTo>
              <a:lnTo>
                <a:pt x="685800" y="198120"/>
              </a:lnTo>
              <a:lnTo>
                <a:pt x="632460" y="228600"/>
              </a:lnTo>
              <a:lnTo>
                <a:pt x="579120" y="243840"/>
              </a:lnTo>
              <a:lnTo>
                <a:pt x="518160" y="259080"/>
              </a:lnTo>
              <a:lnTo>
                <a:pt x="472440" y="274320"/>
              </a:lnTo>
              <a:lnTo>
                <a:pt x="426720" y="281940"/>
              </a:lnTo>
              <a:lnTo>
                <a:pt x="373380" y="297180"/>
              </a:lnTo>
              <a:lnTo>
                <a:pt x="304800" y="312420"/>
              </a:lnTo>
              <a:lnTo>
                <a:pt x="182880" y="312420"/>
              </a:lnTo>
              <a:lnTo>
                <a:pt x="129540" y="327660"/>
              </a:lnTo>
              <a:lnTo>
                <a:pt x="53340" y="327660"/>
              </a:lnTo>
              <a:lnTo>
                <a:pt x="0" y="373380"/>
              </a:lnTo>
              <a:lnTo>
                <a:pt x="960120" y="3733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0.213</cdr:y>
    </cdr:from>
    <cdr:to>
      <cdr:x>0.731</cdr:x>
      <cdr:y>0.283</cdr:y>
    </cdr:to>
    <cdr:sp>
      <cdr:nvSpPr>
        <cdr:cNvPr id="2" name="AutoShape 6"/>
        <cdr:cNvSpPr>
          <a:spLocks/>
        </cdr:cNvSpPr>
      </cdr:nvSpPr>
      <cdr:spPr>
        <a:xfrm>
          <a:off x="3133725" y="542925"/>
          <a:ext cx="400050" cy="180975"/>
        </a:xfrm>
        <a:prstGeom prst="wedgeRectCallout">
          <a:avLst>
            <a:gd name="adj1" fmla="val -89129"/>
            <a:gd name="adj2" fmla="val 294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0.644</cdr:y>
    </cdr:from>
    <cdr:to>
      <cdr:x>0.96425</cdr:x>
      <cdr:y>0.7665</cdr:y>
    </cdr:to>
    <cdr:sp>
      <cdr:nvSpPr>
        <cdr:cNvPr id="3" name="Freeform 9"/>
        <cdr:cNvSpPr>
          <a:spLocks/>
        </cdr:cNvSpPr>
      </cdr:nvSpPr>
      <cdr:spPr>
        <a:xfrm>
          <a:off x="3667125" y="1647825"/>
          <a:ext cx="990600" cy="314325"/>
        </a:xfrm>
        <a:custGeom>
          <a:pathLst>
            <a:path h="373380" w="952500">
              <a:moveTo>
                <a:pt x="0" y="373380"/>
              </a:moveTo>
              <a:lnTo>
                <a:pt x="0" y="0"/>
              </a:lnTo>
              <a:lnTo>
                <a:pt x="38100" y="60960"/>
              </a:lnTo>
              <a:lnTo>
                <a:pt x="76200" y="91440"/>
              </a:lnTo>
              <a:lnTo>
                <a:pt x="121920" y="114300"/>
              </a:lnTo>
              <a:lnTo>
                <a:pt x="160020" y="137160"/>
              </a:lnTo>
              <a:lnTo>
                <a:pt x="198120" y="167640"/>
              </a:lnTo>
              <a:lnTo>
                <a:pt x="259080" y="182880"/>
              </a:lnTo>
              <a:lnTo>
                <a:pt x="320040" y="220980"/>
              </a:lnTo>
              <a:lnTo>
                <a:pt x="411480" y="243840"/>
              </a:lnTo>
              <a:lnTo>
                <a:pt x="556260" y="289560"/>
              </a:lnTo>
              <a:lnTo>
                <a:pt x="678180" y="304800"/>
              </a:lnTo>
              <a:lnTo>
                <a:pt x="746760" y="320040"/>
              </a:lnTo>
              <a:lnTo>
                <a:pt x="830580" y="327660"/>
              </a:lnTo>
              <a:lnTo>
                <a:pt x="876300" y="327660"/>
              </a:lnTo>
              <a:lnTo>
                <a:pt x="952500" y="327660"/>
              </a:lnTo>
              <a:lnTo>
                <a:pt x="952500" y="373380"/>
              </a:lnTo>
              <a:lnTo>
                <a:pt x="0" y="3733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0.52425</cdr:y>
    </cdr:from>
    <cdr:to>
      <cdr:x>0.9345</cdr:x>
      <cdr:y>0.595</cdr:y>
    </cdr:to>
    <cdr:sp>
      <cdr:nvSpPr>
        <cdr:cNvPr id="4" name="AutoShape 8"/>
        <cdr:cNvSpPr>
          <a:spLocks/>
        </cdr:cNvSpPr>
      </cdr:nvSpPr>
      <cdr:spPr>
        <a:xfrm>
          <a:off x="4086225" y="1343025"/>
          <a:ext cx="419100" cy="180975"/>
        </a:xfrm>
        <a:prstGeom prst="wedgeRectCallout">
          <a:avLst>
            <a:gd name="adj1" fmla="val -106819"/>
            <a:gd name="adj2" fmla="val 23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0.66225</cdr:x>
      <cdr:y>0.87475</cdr:y>
    </cdr:from>
    <cdr:to>
      <cdr:x>0.68025</cdr:x>
      <cdr:y>0.95525</cdr:y>
    </cdr:to>
    <cdr:sp>
      <cdr:nvSpPr>
        <cdr:cNvPr id="5" name="AutoShape 10"/>
        <cdr:cNvSpPr>
          <a:spLocks/>
        </cdr:cNvSpPr>
      </cdr:nvSpPr>
      <cdr:spPr>
        <a:xfrm>
          <a:off x="3190875" y="2238375"/>
          <a:ext cx="85725" cy="209550"/>
        </a:xfrm>
        <a:prstGeom prst="wedgeRoundRectCallout">
          <a:avLst>
            <a:gd name="adj1" fmla="val 61662"/>
            <a:gd name="adj2" fmla="val -172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0.8825</cdr:y>
    </cdr:from>
    <cdr:to>
      <cdr:x>0.2915</cdr:x>
      <cdr:y>0.96275</cdr:y>
    </cdr:to>
    <cdr:sp>
      <cdr:nvSpPr>
        <cdr:cNvPr id="6" name="AutoShape 11"/>
        <cdr:cNvSpPr>
          <a:spLocks/>
        </cdr:cNvSpPr>
      </cdr:nvSpPr>
      <cdr:spPr>
        <a:xfrm>
          <a:off x="1323975" y="2257425"/>
          <a:ext cx="85725" cy="209550"/>
        </a:xfrm>
        <a:prstGeom prst="wedgeRoundRectCallout">
          <a:avLst>
            <a:gd name="adj1" fmla="val 26597"/>
            <a:gd name="adj2" fmla="val -17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0.231</cdr:y>
    </cdr:from>
    <cdr:to>
      <cdr:x>0.2405</cdr:x>
      <cdr:y>0.31</cdr:y>
    </cdr:to>
    <cdr:sp>
      <cdr:nvSpPr>
        <cdr:cNvPr id="7" name="AutoShape 12"/>
        <cdr:cNvSpPr>
          <a:spLocks/>
        </cdr:cNvSpPr>
      </cdr:nvSpPr>
      <cdr:spPr>
        <a:xfrm>
          <a:off x="1066800" y="590550"/>
          <a:ext cx="85725" cy="200025"/>
        </a:xfrm>
        <a:prstGeom prst="wedgeRoundRectCallout">
          <a:avLst>
            <a:gd name="adj1" fmla="val 116666"/>
            <a:gd name="adj2" fmla="val -1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0.54225</cdr:y>
    </cdr:from>
    <cdr:to>
      <cdr:x>0.352</cdr:x>
      <cdr:y>0.644</cdr:y>
    </cdr:to>
    <cdr:sp>
      <cdr:nvSpPr>
        <cdr:cNvPr id="8" name="Line 13"/>
        <cdr:cNvSpPr>
          <a:spLocks/>
        </cdr:cNvSpPr>
      </cdr:nvSpPr>
      <cdr:spPr>
        <a:xfrm flipV="1">
          <a:off x="1695450" y="1381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0.094</cdr:y>
    </cdr:from>
    <cdr:to>
      <cdr:x>0.75975</cdr:x>
      <cdr:y>0.644</cdr:y>
    </cdr:to>
    <cdr:sp>
      <cdr:nvSpPr>
        <cdr:cNvPr id="9" name="Line 14"/>
        <cdr:cNvSpPr>
          <a:spLocks/>
        </cdr:cNvSpPr>
      </cdr:nvSpPr>
      <cdr:spPr>
        <a:xfrm flipV="1">
          <a:off x="3667125" y="2381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0.094</cdr:y>
    </cdr:from>
    <cdr:to>
      <cdr:x>0.75975</cdr:x>
      <cdr:y>0.094</cdr:y>
    </cdr:to>
    <cdr:sp>
      <cdr:nvSpPr>
        <cdr:cNvPr id="10" name="Line 15"/>
        <cdr:cNvSpPr>
          <a:spLocks/>
        </cdr:cNvSpPr>
      </cdr:nvSpPr>
      <cdr:spPr>
        <a:xfrm flipH="1">
          <a:off x="695325" y="2381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0.57525</cdr:y>
    </cdr:from>
    <cdr:to>
      <cdr:x>0.352</cdr:x>
      <cdr:y>0.57525</cdr:y>
    </cdr:to>
    <cdr:sp>
      <cdr:nvSpPr>
        <cdr:cNvPr id="11" name="Line 16"/>
        <cdr:cNvSpPr>
          <a:spLocks/>
        </cdr:cNvSpPr>
      </cdr:nvSpPr>
      <cdr:spPr>
        <a:xfrm flipH="1">
          <a:off x="742950" y="1466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0.44875</cdr:y>
    </cdr:from>
    <cdr:to>
      <cdr:x>0.26025</cdr:x>
      <cdr:y>0.51675</cdr:y>
    </cdr:to>
    <cdr:sp>
      <cdr:nvSpPr>
        <cdr:cNvPr id="12" name="AutoShape 7"/>
        <cdr:cNvSpPr>
          <a:spLocks/>
        </cdr:cNvSpPr>
      </cdr:nvSpPr>
      <cdr:spPr>
        <a:xfrm>
          <a:off x="847725" y="1143000"/>
          <a:ext cx="400050" cy="171450"/>
        </a:xfrm>
        <a:prstGeom prst="wedgeRectCallout">
          <a:avLst>
            <a:gd name="adj1" fmla="val 130953"/>
            <a:gd name="adj2" fmla="val 3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0.68975</cdr:y>
    </cdr:from>
    <cdr:to>
      <cdr:x>0.36075</cdr:x>
      <cdr:y>0.7815</cdr:y>
    </cdr:to>
    <cdr:sp>
      <cdr:nvSpPr>
        <cdr:cNvPr id="1" name="Freeform 6"/>
        <cdr:cNvSpPr>
          <a:spLocks/>
        </cdr:cNvSpPr>
      </cdr:nvSpPr>
      <cdr:spPr>
        <a:xfrm>
          <a:off x="1219200" y="1895475"/>
          <a:ext cx="523875" cy="257175"/>
        </a:xfrm>
        <a:custGeom>
          <a:pathLst>
            <a:path h="251460" w="510540">
              <a:moveTo>
                <a:pt x="510540" y="251460"/>
              </a:moveTo>
              <a:lnTo>
                <a:pt x="510540" y="0"/>
              </a:lnTo>
              <a:lnTo>
                <a:pt x="426720" y="48394"/>
              </a:lnTo>
              <a:lnTo>
                <a:pt x="388620" y="86494"/>
              </a:lnTo>
              <a:lnTo>
                <a:pt x="350520" y="108491"/>
              </a:lnTo>
              <a:lnTo>
                <a:pt x="259080" y="161284"/>
              </a:lnTo>
              <a:lnTo>
                <a:pt x="205740" y="192080"/>
              </a:lnTo>
              <a:lnTo>
                <a:pt x="152400" y="222876"/>
              </a:lnTo>
              <a:lnTo>
                <a:pt x="38100" y="222876"/>
              </a:lnTo>
              <a:lnTo>
                <a:pt x="0" y="244873"/>
              </a:lnTo>
              <a:lnTo>
                <a:pt x="51054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0.68975</cdr:y>
    </cdr:from>
    <cdr:to>
      <cdr:x>0.876</cdr:x>
      <cdr:y>0.7815</cdr:y>
    </cdr:to>
    <cdr:sp>
      <cdr:nvSpPr>
        <cdr:cNvPr id="2" name="Freeform 7"/>
        <cdr:cNvSpPr>
          <a:spLocks/>
        </cdr:cNvSpPr>
      </cdr:nvSpPr>
      <cdr:spPr>
        <a:xfrm>
          <a:off x="3676650" y="1895475"/>
          <a:ext cx="561975" cy="257175"/>
        </a:xfrm>
        <a:custGeom>
          <a:pathLst>
            <a:path h="251460" w="556260">
              <a:moveTo>
                <a:pt x="0" y="251460"/>
              </a:moveTo>
              <a:lnTo>
                <a:pt x="0" y="0"/>
              </a:lnTo>
              <a:lnTo>
                <a:pt x="38100" y="38100"/>
              </a:lnTo>
              <a:lnTo>
                <a:pt x="106680" y="106680"/>
              </a:lnTo>
              <a:lnTo>
                <a:pt x="190500" y="147453"/>
              </a:lnTo>
              <a:lnTo>
                <a:pt x="228600" y="169450"/>
              </a:lnTo>
              <a:lnTo>
                <a:pt x="304800" y="189868"/>
              </a:lnTo>
              <a:lnTo>
                <a:pt x="388620" y="221757"/>
              </a:lnTo>
              <a:lnTo>
                <a:pt x="502920" y="221757"/>
              </a:lnTo>
              <a:lnTo>
                <a:pt x="556260" y="236049"/>
              </a:lnTo>
              <a:lnTo>
                <a:pt x="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0.85125</cdr:x>
      <cdr:y>0.5325</cdr:y>
    </cdr:from>
    <cdr:to>
      <cdr:x>0.9395</cdr:x>
      <cdr:y>0.604</cdr:y>
    </cdr:to>
    <cdr:sp>
      <cdr:nvSpPr>
        <cdr:cNvPr id="3" name="AutoShape 5"/>
        <cdr:cNvSpPr>
          <a:spLocks/>
        </cdr:cNvSpPr>
      </cdr:nvSpPr>
      <cdr:spPr>
        <a:xfrm>
          <a:off x="4114800" y="1457325"/>
          <a:ext cx="428625" cy="200025"/>
        </a:xfrm>
        <a:prstGeom prst="wedgeRectCallout">
          <a:avLst>
            <a:gd name="adj1" fmla="val -127273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0.601</cdr:x>
      <cdr:y>0.89875</cdr:y>
    </cdr:from>
    <cdr:to>
      <cdr:x>0.6745</cdr:x>
      <cdr:y>0.96875</cdr:y>
    </cdr:to>
    <cdr:sp>
      <cdr:nvSpPr>
        <cdr:cNvPr id="4" name="AutoShape 8"/>
        <cdr:cNvSpPr>
          <a:spLocks/>
        </cdr:cNvSpPr>
      </cdr:nvSpPr>
      <cdr:spPr>
        <a:xfrm>
          <a:off x="2905125" y="2466975"/>
          <a:ext cx="352425" cy="190500"/>
        </a:xfrm>
        <a:prstGeom prst="wedgeRoundRectCallout">
          <a:avLst>
            <a:gd name="adj1" fmla="val 118180"/>
            <a:gd name="adj2" fmla="val -1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+1.96</a:t>
          </a:r>
        </a:p>
      </cdr:txBody>
    </cdr:sp>
  </cdr:relSizeAnchor>
  <cdr:relSizeAnchor xmlns:cdr="http://schemas.openxmlformats.org/drawingml/2006/chartDrawing">
    <cdr:from>
      <cdr:x>0.4225</cdr:x>
      <cdr:y>0.898</cdr:y>
    </cdr:from>
    <cdr:to>
      <cdr:x>0.49025</cdr:x>
      <cdr:y>0.96725</cdr:y>
    </cdr:to>
    <cdr:sp>
      <cdr:nvSpPr>
        <cdr:cNvPr id="5" name="AutoShape 9"/>
        <cdr:cNvSpPr>
          <a:spLocks/>
        </cdr:cNvSpPr>
      </cdr:nvSpPr>
      <cdr:spPr>
        <a:xfrm>
          <a:off x="2038350" y="2466975"/>
          <a:ext cx="323850" cy="190500"/>
        </a:xfrm>
        <a:prstGeom prst="wedgeRoundRectCallout">
          <a:avLst>
            <a:gd name="adj1" fmla="val -125611"/>
            <a:gd name="adj2" fmla="val -17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-1.96</a:t>
          </a:r>
        </a:p>
      </cdr:txBody>
    </cdr:sp>
  </cdr:relSizeAnchor>
  <cdr:relSizeAnchor xmlns:cdr="http://schemas.openxmlformats.org/drawingml/2006/chartDrawing">
    <cdr:from>
      <cdr:x>0.55725</cdr:x>
      <cdr:y>0.1545</cdr:y>
    </cdr:from>
    <cdr:to>
      <cdr:x>0.55725</cdr:x>
      <cdr:y>0.7815</cdr:y>
    </cdr:to>
    <cdr:sp>
      <cdr:nvSpPr>
        <cdr:cNvPr id="6" name="Line 11"/>
        <cdr:cNvSpPr>
          <a:spLocks/>
        </cdr:cNvSpPr>
      </cdr:nvSpPr>
      <cdr:spPr>
        <a:xfrm>
          <a:off x="2695575" y="4191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0.23325</cdr:y>
    </cdr:from>
    <cdr:to>
      <cdr:x>0.72575</cdr:x>
      <cdr:y>0.304</cdr:y>
    </cdr:to>
    <cdr:sp>
      <cdr:nvSpPr>
        <cdr:cNvPr id="7" name="AutoShape 2"/>
        <cdr:cNvSpPr>
          <a:spLocks/>
        </cdr:cNvSpPr>
      </cdr:nvSpPr>
      <cdr:spPr>
        <a:xfrm>
          <a:off x="3114675" y="638175"/>
          <a:ext cx="390525" cy="190500"/>
        </a:xfrm>
        <a:prstGeom prst="wedgeRectCallout">
          <a:avLst>
            <a:gd name="adj1" fmla="val -76638"/>
            <a:gd name="adj2" fmla="val 26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95%</a:t>
          </a:r>
        </a:p>
      </cdr:txBody>
    </cdr:sp>
  </cdr:relSizeAnchor>
  <cdr:relSizeAnchor xmlns:cdr="http://schemas.openxmlformats.org/drawingml/2006/chartDrawing">
    <cdr:from>
      <cdr:x>0.36075</cdr:x>
      <cdr:y>0.56125</cdr:y>
    </cdr:from>
    <cdr:to>
      <cdr:x>0.36075</cdr:x>
      <cdr:y>0.68975</cdr:y>
    </cdr:to>
    <cdr:sp>
      <cdr:nvSpPr>
        <cdr:cNvPr id="8" name="Line 12"/>
        <cdr:cNvSpPr>
          <a:spLocks/>
        </cdr:cNvSpPr>
      </cdr:nvSpPr>
      <cdr:spPr>
        <a:xfrm flipV="1">
          <a:off x="1743075" y="1543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0.1035</cdr:y>
    </cdr:from>
    <cdr:to>
      <cdr:x>0.76025</cdr:x>
      <cdr:y>0.68975</cdr:y>
    </cdr:to>
    <cdr:sp>
      <cdr:nvSpPr>
        <cdr:cNvPr id="9" name="Line 13"/>
        <cdr:cNvSpPr>
          <a:spLocks/>
        </cdr:cNvSpPr>
      </cdr:nvSpPr>
      <cdr:spPr>
        <a:xfrm flipV="1">
          <a:off x="3676650" y="2762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0.621</cdr:y>
    </cdr:from>
    <cdr:to>
      <cdr:x>0.36075</cdr:x>
      <cdr:y>0.621</cdr:y>
    </cdr:to>
    <cdr:sp>
      <cdr:nvSpPr>
        <cdr:cNvPr id="10" name="Line 14"/>
        <cdr:cNvSpPr>
          <a:spLocks/>
        </cdr:cNvSpPr>
      </cdr:nvSpPr>
      <cdr:spPr>
        <a:xfrm flipH="1">
          <a:off x="733425" y="1704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0.12875</cdr:y>
    </cdr:from>
    <cdr:to>
      <cdr:x>0.76025</cdr:x>
      <cdr:y>0.12875</cdr:y>
    </cdr:to>
    <cdr:sp>
      <cdr:nvSpPr>
        <cdr:cNvPr id="11" name="Line 15"/>
        <cdr:cNvSpPr>
          <a:spLocks/>
        </cdr:cNvSpPr>
      </cdr:nvSpPr>
      <cdr:spPr>
        <a:xfrm flipH="1">
          <a:off x="733425" y="352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0.4555</cdr:y>
    </cdr:from>
    <cdr:to>
      <cdr:x>0.26</cdr:x>
      <cdr:y>0.52275</cdr:y>
    </cdr:to>
    <cdr:sp>
      <cdr:nvSpPr>
        <cdr:cNvPr id="12" name="AutoShape 3"/>
        <cdr:cNvSpPr>
          <a:spLocks/>
        </cdr:cNvSpPr>
      </cdr:nvSpPr>
      <cdr:spPr>
        <a:xfrm>
          <a:off x="847725" y="1247775"/>
          <a:ext cx="400050" cy="180975"/>
        </a:xfrm>
        <a:prstGeom prst="wedgeRectCallout">
          <a:avLst>
            <a:gd name="adj1" fmla="val 138097"/>
            <a:gd name="adj2" fmla="val 3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
</a:t>
          </a:r>
        </a:p>
      </cdr:txBody>
    </cdr:sp>
  </cdr:relSizeAnchor>
  <cdr:relSizeAnchor xmlns:cdr="http://schemas.openxmlformats.org/drawingml/2006/chartDrawing">
    <cdr:from>
      <cdr:x>0.17725</cdr:x>
      <cdr:y>0.20725</cdr:y>
    </cdr:from>
    <cdr:to>
      <cdr:x>0.3945</cdr:x>
      <cdr:y>0.27725</cdr:y>
    </cdr:to>
    <cdr:sp>
      <cdr:nvSpPr>
        <cdr:cNvPr id="13" name="AutoShape 16"/>
        <cdr:cNvSpPr>
          <a:spLocks/>
        </cdr:cNvSpPr>
      </cdr:nvSpPr>
      <cdr:spPr>
        <a:xfrm>
          <a:off x="857250" y="561975"/>
          <a:ext cx="1047750" cy="190500"/>
        </a:xfrm>
        <a:prstGeom prst="wedgeRoundRectCallout">
          <a:avLst>
            <a:gd name="adj1" fmla="val 35712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below = .975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238125</xdr:colOff>
      <xdr:row>96</xdr:row>
      <xdr:rowOff>142875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676525" y="1591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95250</xdr:rowOff>
    </xdr:from>
    <xdr:to>
      <xdr:col>6</xdr:col>
      <xdr:colOff>504825</xdr:colOff>
      <xdr:row>18</xdr:row>
      <xdr:rowOff>19050</xdr:rowOff>
    </xdr:to>
    <xdr:graphicFrame>
      <xdr:nvGraphicFramePr>
        <xdr:cNvPr id="2" name="Chart 4"/>
        <xdr:cNvGraphicFramePr/>
      </xdr:nvGraphicFramePr>
      <xdr:xfrm>
        <a:off x="171450" y="247650"/>
        <a:ext cx="3990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31</xdr:row>
      <xdr:rowOff>133350</xdr:rowOff>
    </xdr:from>
    <xdr:to>
      <xdr:col>7</xdr:col>
      <xdr:colOff>9525</xdr:colOff>
      <xdr:row>49</xdr:row>
      <xdr:rowOff>76200</xdr:rowOff>
    </xdr:to>
    <xdr:graphicFrame>
      <xdr:nvGraphicFramePr>
        <xdr:cNvPr id="3" name="Chart 5"/>
        <xdr:cNvGraphicFramePr/>
      </xdr:nvGraphicFramePr>
      <xdr:xfrm>
        <a:off x="180975" y="5343525"/>
        <a:ext cx="4238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37</xdr:row>
      <xdr:rowOff>114300</xdr:rowOff>
    </xdr:from>
    <xdr:to>
      <xdr:col>8</xdr:col>
      <xdr:colOff>561975</xdr:colOff>
      <xdr:row>37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58165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40</xdr:row>
      <xdr:rowOff>28575</xdr:rowOff>
    </xdr:from>
    <xdr:to>
      <xdr:col>8</xdr:col>
      <xdr:colOff>542925</xdr:colOff>
      <xdr:row>40</xdr:row>
      <xdr:rowOff>28575</xdr:rowOff>
    </xdr:to>
    <xdr:sp>
      <xdr:nvSpPr>
        <xdr:cNvPr id="5" name="Line 9"/>
        <xdr:cNvSpPr>
          <a:spLocks/>
        </xdr:cNvSpPr>
      </xdr:nvSpPr>
      <xdr:spPr>
        <a:xfrm>
          <a:off x="55626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46</xdr:row>
      <xdr:rowOff>38100</xdr:rowOff>
    </xdr:from>
    <xdr:to>
      <xdr:col>5</xdr:col>
      <xdr:colOff>28575</xdr:colOff>
      <xdr:row>47</xdr:row>
      <xdr:rowOff>152400</xdr:rowOff>
    </xdr:to>
    <xdr:grpSp>
      <xdr:nvGrpSpPr>
        <xdr:cNvPr id="6" name="Group 11"/>
        <xdr:cNvGrpSpPr>
          <a:grpSpLocks/>
        </xdr:cNvGrpSpPr>
      </xdr:nvGrpSpPr>
      <xdr:grpSpPr>
        <a:xfrm>
          <a:off x="1762125" y="7677150"/>
          <a:ext cx="1314450" cy="276225"/>
          <a:chOff x="715" y="744"/>
          <a:chExt cx="172" cy="37"/>
        </a:xfrm>
        <a:solidFill>
          <a:srgbClr val="FFFFFF"/>
        </a:solidFill>
      </xdr:grpSpPr>
      <xdr:sp>
        <xdr:nvSpPr>
          <xdr:cNvPr id="7" name="AutoShape 8"/>
          <xdr:cNvSpPr>
            <a:spLocks/>
          </xdr:cNvSpPr>
        </xdr:nvSpPr>
        <xdr:spPr>
          <a:xfrm>
            <a:off x="715" y="744"/>
            <a:ext cx="172" cy="29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H="1" flipV="1">
            <a:off x="800" y="757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390525</xdr:colOff>
      <xdr:row>145</xdr:row>
      <xdr:rowOff>28575</xdr:rowOff>
    </xdr:from>
    <xdr:to>
      <xdr:col>8</xdr:col>
      <xdr:colOff>200025</xdr:colOff>
      <xdr:row>162</xdr:row>
      <xdr:rowOff>0</xdr:rowOff>
    </xdr:to>
    <xdr:graphicFrame>
      <xdr:nvGraphicFramePr>
        <xdr:cNvPr id="9" name="Chart 21"/>
        <xdr:cNvGraphicFramePr/>
      </xdr:nvGraphicFramePr>
      <xdr:xfrm>
        <a:off x="390525" y="23717250"/>
        <a:ext cx="48291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476250</xdr:colOff>
      <xdr:row>131</xdr:row>
      <xdr:rowOff>47625</xdr:rowOff>
    </xdr:from>
    <xdr:to>
      <xdr:col>7</xdr:col>
      <xdr:colOff>590550</xdr:colOff>
      <xdr:row>142</xdr:row>
      <xdr:rowOff>38100</xdr:rowOff>
    </xdr:to>
    <xdr:grpSp>
      <xdr:nvGrpSpPr>
        <xdr:cNvPr id="10" name="Group 25"/>
        <xdr:cNvGrpSpPr>
          <a:grpSpLocks/>
        </xdr:cNvGrpSpPr>
      </xdr:nvGrpSpPr>
      <xdr:grpSpPr>
        <a:xfrm>
          <a:off x="476250" y="21488400"/>
          <a:ext cx="4524375" cy="1771650"/>
          <a:chOff x="135" y="2007"/>
          <a:chExt cx="576" cy="240"/>
        </a:xfrm>
        <a:solidFill>
          <a:srgbClr val="FFFFFF"/>
        </a:solidFill>
      </xdr:grpSpPr>
      <xdr:pic>
        <xdr:nvPicPr>
          <xdr:cNvPr id="11" name="Picture 20" descr="tdist0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5" y="2007"/>
            <a:ext cx="576" cy="2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24"/>
          <xdr:cNvSpPr txBox="1">
            <a:spLocks noChangeArrowheads="1"/>
          </xdr:cNvSpPr>
        </xdr:nvSpPr>
        <xdr:spPr>
          <a:xfrm>
            <a:off x="411" y="2181"/>
            <a:ext cx="2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0</a:t>
            </a:r>
          </a:p>
        </xdr:txBody>
      </xdr:sp>
    </xdr:grpSp>
    <xdr:clientData/>
  </xdr:twoCellAnchor>
  <xdr:twoCellAnchor>
    <xdr:from>
      <xdr:col>0</xdr:col>
      <xdr:colOff>47625</xdr:colOff>
      <xdr:row>71</xdr:row>
      <xdr:rowOff>66675</xdr:rowOff>
    </xdr:from>
    <xdr:to>
      <xdr:col>7</xdr:col>
      <xdr:colOff>476250</xdr:colOff>
      <xdr:row>88</xdr:row>
      <xdr:rowOff>47625</xdr:rowOff>
    </xdr:to>
    <xdr:graphicFrame>
      <xdr:nvGraphicFramePr>
        <xdr:cNvPr id="13" name="Chart 28"/>
        <xdr:cNvGraphicFramePr/>
      </xdr:nvGraphicFramePr>
      <xdr:xfrm>
        <a:off x="47625" y="11753850"/>
        <a:ext cx="48387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0.77975</cdr:y>
    </cdr:from>
    <cdr:to>
      <cdr:x>0.575</cdr:x>
      <cdr:y>0.81825</cdr:y>
    </cdr:to>
    <cdr:sp>
      <cdr:nvSpPr>
        <cdr:cNvPr id="1" name="AutoShape 1"/>
        <cdr:cNvSpPr>
          <a:spLocks/>
        </cdr:cNvSpPr>
      </cdr:nvSpPr>
      <cdr:spPr>
        <a:xfrm>
          <a:off x="2190750" y="2266950"/>
          <a:ext cx="114300" cy="1143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0.325</cdr:y>
    </cdr:from>
    <cdr:to>
      <cdr:x>0.4765</cdr:x>
      <cdr:y>0.389</cdr:y>
    </cdr:to>
    <cdr:sp>
      <cdr:nvSpPr>
        <cdr:cNvPr id="2" name="AutoShape 2"/>
        <cdr:cNvSpPr>
          <a:spLocks/>
        </cdr:cNvSpPr>
      </cdr:nvSpPr>
      <cdr:spPr>
        <a:xfrm>
          <a:off x="762000" y="942975"/>
          <a:ext cx="1143000" cy="190500"/>
        </a:xfrm>
        <a:prstGeom prst="wedgeRectCallout">
          <a:avLst>
            <a:gd name="adj1" fmla="val 75828"/>
            <a:gd name="adj2" fmla="val 6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100</a:t>
          </a:r>
        </a:p>
      </cdr:txBody>
    </cdr:sp>
  </cdr:relSizeAnchor>
  <cdr:relSizeAnchor xmlns:cdr="http://schemas.openxmlformats.org/drawingml/2006/chartDrawing">
    <cdr:from>
      <cdr:x>0.6885</cdr:x>
      <cdr:y>0.49725</cdr:y>
    </cdr:from>
    <cdr:to>
      <cdr:x>0.6885</cdr:x>
      <cdr:y>0.78075</cdr:y>
    </cdr:to>
    <cdr:sp>
      <cdr:nvSpPr>
        <cdr:cNvPr id="3" name="Line 3"/>
        <cdr:cNvSpPr>
          <a:spLocks/>
        </cdr:cNvSpPr>
      </cdr:nvSpPr>
      <cdr:spPr>
        <a:xfrm flipV="1">
          <a:off x="2762250" y="14478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0.325</cdr:y>
    </cdr:from>
    <cdr:to>
      <cdr:x>0.56125</cdr:x>
      <cdr:y>0.77975</cdr:y>
    </cdr:to>
    <cdr:sp>
      <cdr:nvSpPr>
        <cdr:cNvPr id="4" name="Line 4"/>
        <cdr:cNvSpPr>
          <a:spLocks/>
        </cdr:cNvSpPr>
      </cdr:nvSpPr>
      <cdr:spPr>
        <a:xfrm flipV="1">
          <a:off x="2247900" y="9429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0.706</cdr:y>
    </cdr:from>
    <cdr:to>
      <cdr:x>0.6885</cdr:x>
      <cdr:y>0.7075</cdr:y>
    </cdr:to>
    <cdr:sp>
      <cdr:nvSpPr>
        <cdr:cNvPr id="5" name="Line 5"/>
        <cdr:cNvSpPr>
          <a:spLocks/>
        </cdr:cNvSpPr>
      </cdr:nvSpPr>
      <cdr:spPr>
        <a:xfrm flipV="1">
          <a:off x="2247900" y="2057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0.8955</cdr:y>
    </cdr:from>
    <cdr:to>
      <cdr:x>0.61625</cdr:x>
      <cdr:y>0.8955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76500" y="2609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0.73425</cdr:x>
      <cdr:y>0.48375</cdr:y>
    </cdr:from>
    <cdr:to>
      <cdr:x>0.86225</cdr:x>
      <cdr:y>0.546</cdr:y>
    </cdr:to>
    <cdr:sp>
      <cdr:nvSpPr>
        <cdr:cNvPr id="7" name="AutoShape 7"/>
        <cdr:cNvSpPr>
          <a:spLocks/>
        </cdr:cNvSpPr>
      </cdr:nvSpPr>
      <cdr:spPr>
        <a:xfrm>
          <a:off x="2943225" y="1409700"/>
          <a:ext cx="514350" cy="180975"/>
        </a:xfrm>
        <a:prstGeom prst="wedgeRectCallout">
          <a:avLst>
            <a:gd name="adj1" fmla="val -143120"/>
            <a:gd name="adj2" fmla="val 29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</a:rPr>
            <a:t> = 15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0.84825</cdr:y>
    </cdr:from>
    <cdr:to>
      <cdr:x>0.59075</cdr:x>
      <cdr:y>0.87475</cdr:y>
    </cdr:to>
    <cdr:sp>
      <cdr:nvSpPr>
        <cdr:cNvPr id="1" name="AutoShape 1"/>
        <cdr:cNvSpPr>
          <a:spLocks/>
        </cdr:cNvSpPr>
      </cdr:nvSpPr>
      <cdr:spPr>
        <a:xfrm>
          <a:off x="2286000" y="2428875"/>
          <a:ext cx="123825" cy="762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0.2045</cdr:x>
      <cdr:y>0.50325</cdr:y>
    </cdr:from>
    <cdr:to>
      <cdr:x>0.46425</cdr:x>
      <cdr:y>0.57725</cdr:y>
    </cdr:to>
    <cdr:sp>
      <cdr:nvSpPr>
        <cdr:cNvPr id="2" name="AutoShape 2"/>
        <cdr:cNvSpPr>
          <a:spLocks/>
        </cdr:cNvSpPr>
      </cdr:nvSpPr>
      <cdr:spPr>
        <a:xfrm>
          <a:off x="828675" y="1438275"/>
          <a:ext cx="1057275" cy="209550"/>
        </a:xfrm>
        <a:prstGeom prst="wedgeRectCallout">
          <a:avLst>
            <a:gd name="adj1" fmla="val 92217"/>
            <a:gd name="adj2" fmla="val 4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100 </a:t>
          </a:r>
        </a:p>
      </cdr:txBody>
    </cdr:sp>
  </cdr:relSizeAnchor>
  <cdr:relSizeAnchor xmlns:cdr="http://schemas.openxmlformats.org/drawingml/2006/chartDrawing">
    <cdr:from>
      <cdr:x>0.629</cdr:x>
      <cdr:y>0.925</cdr:y>
    </cdr:from>
    <cdr:to>
      <cdr:x>0.629</cdr:x>
      <cdr:y>0.925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62225" y="2647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0.57525</cdr:x>
      <cdr:y>0.30475</cdr:y>
    </cdr:from>
    <cdr:to>
      <cdr:x>0.57625</cdr:x>
      <cdr:y>0.84825</cdr:y>
    </cdr:to>
    <cdr:sp>
      <cdr:nvSpPr>
        <cdr:cNvPr id="4" name="Line 4"/>
        <cdr:cNvSpPr>
          <a:spLocks/>
        </cdr:cNvSpPr>
      </cdr:nvSpPr>
      <cdr:spPr>
        <a:xfrm flipV="1">
          <a:off x="2343150" y="8667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0.5175</cdr:y>
    </cdr:from>
    <cdr:to>
      <cdr:x>0.6565</cdr:x>
      <cdr:y>0.84725</cdr:y>
    </cdr:to>
    <cdr:sp>
      <cdr:nvSpPr>
        <cdr:cNvPr id="5" name="Line 5"/>
        <cdr:cNvSpPr>
          <a:spLocks/>
        </cdr:cNvSpPr>
      </cdr:nvSpPr>
      <cdr:spPr>
        <a:xfrm flipH="1" flipV="1">
          <a:off x="2676525" y="14763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0.57525</cdr:x>
      <cdr:y>0.77825</cdr:y>
    </cdr:from>
    <cdr:to>
      <cdr:x>0.6565</cdr:x>
      <cdr:y>0.7795</cdr:y>
    </cdr:to>
    <cdr:sp>
      <cdr:nvSpPr>
        <cdr:cNvPr id="6" name="Line 6"/>
        <cdr:cNvSpPr>
          <a:spLocks/>
        </cdr:cNvSpPr>
      </cdr:nvSpPr>
      <cdr:spPr>
        <a:xfrm flipV="1">
          <a:off x="2343150" y="2228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0.7125</cdr:x>
      <cdr:y>0.50325</cdr:y>
    </cdr:from>
    <cdr:to>
      <cdr:x>0.8505</cdr:x>
      <cdr:y>0.58875</cdr:y>
    </cdr:to>
    <cdr:sp>
      <cdr:nvSpPr>
        <cdr:cNvPr id="7" name="AutoShape 7"/>
        <cdr:cNvSpPr>
          <a:spLocks/>
        </cdr:cNvSpPr>
      </cdr:nvSpPr>
      <cdr:spPr>
        <a:xfrm>
          <a:off x="2905125" y="1438275"/>
          <a:ext cx="561975" cy="247650"/>
        </a:xfrm>
        <a:prstGeom prst="wedgeRectCallout">
          <a:avLst>
            <a:gd name="adj1" fmla="val -119564"/>
            <a:gd name="adj2" fmla="val 2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</a:rPr>
            <a:t> = 5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85725</xdr:rowOff>
    </xdr:from>
    <xdr:to>
      <xdr:col>7</xdr:col>
      <xdr:colOff>47625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7625" y="1809750"/>
        <a:ext cx="4019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39</xdr:row>
      <xdr:rowOff>19050</xdr:rowOff>
    </xdr:from>
    <xdr:to>
      <xdr:col>7</xdr:col>
      <xdr:colOff>114300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47625" y="6648450"/>
        <a:ext cx="40862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47625</xdr:rowOff>
    </xdr:from>
    <xdr:to>
      <xdr:col>6</xdr:col>
      <xdr:colOff>495300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152400" y="552450"/>
        <a:ext cx="4143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238125</xdr:colOff>
      <xdr:row>43</xdr:row>
      <xdr:rowOff>142875</xdr:rowOff>
    </xdr:from>
    <xdr:ext cx="66675" cy="180975"/>
    <xdr:sp fLocksText="0">
      <xdr:nvSpPr>
        <xdr:cNvPr id="2" name="Text Box 10"/>
        <xdr:cNvSpPr txBox="1">
          <a:spLocks noChangeArrowheads="1"/>
        </xdr:cNvSpPr>
      </xdr:nvSpPr>
      <xdr:spPr>
        <a:xfrm>
          <a:off x="2819400" y="6810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552450</xdr:colOff>
      <xdr:row>31</xdr:row>
      <xdr:rowOff>57150</xdr:rowOff>
    </xdr:from>
    <xdr:to>
      <xdr:col>5</xdr:col>
      <xdr:colOff>123825</xdr:colOff>
      <xdr:row>37</xdr:row>
      <xdr:rowOff>152400</xdr:rowOff>
    </xdr:to>
    <xdr:grpSp>
      <xdr:nvGrpSpPr>
        <xdr:cNvPr id="3" name="Group 31"/>
        <xdr:cNvGrpSpPr>
          <a:grpSpLocks/>
        </xdr:cNvGrpSpPr>
      </xdr:nvGrpSpPr>
      <xdr:grpSpPr>
        <a:xfrm>
          <a:off x="552450" y="4829175"/>
          <a:ext cx="2762250" cy="1066800"/>
          <a:chOff x="75" y="642"/>
          <a:chExt cx="345" cy="124"/>
        </a:xfrm>
        <a:solidFill>
          <a:srgbClr val="FFFFFF"/>
        </a:solidFill>
      </xdr:grpSpPr>
      <xdr:sp>
        <xdr:nvSpPr>
          <xdr:cNvPr id="4" name="Freeform 26"/>
          <xdr:cNvSpPr>
            <a:spLocks/>
          </xdr:cNvSpPr>
        </xdr:nvSpPr>
        <xdr:spPr>
          <a:xfrm>
            <a:off x="102" y="642"/>
            <a:ext cx="240" cy="92"/>
          </a:xfrm>
          <a:custGeom>
            <a:pathLst>
              <a:path h="92" w="240">
                <a:moveTo>
                  <a:pt x="0" y="91"/>
                </a:moveTo>
                <a:cubicBezTo>
                  <a:pt x="15" y="81"/>
                  <a:pt x="30" y="71"/>
                  <a:pt x="43" y="69"/>
                </a:cubicBezTo>
                <a:cubicBezTo>
                  <a:pt x="56" y="67"/>
                  <a:pt x="60" y="92"/>
                  <a:pt x="79" y="81"/>
                </a:cubicBezTo>
                <a:cubicBezTo>
                  <a:pt x="98" y="70"/>
                  <a:pt x="132" y="0"/>
                  <a:pt x="159" y="2"/>
                </a:cubicBezTo>
                <a:cubicBezTo>
                  <a:pt x="186" y="4"/>
                  <a:pt x="213" y="47"/>
                  <a:pt x="240" y="91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28"/>
          <xdr:cNvSpPr>
            <a:spLocks/>
          </xdr:cNvSpPr>
        </xdr:nvSpPr>
        <xdr:spPr>
          <a:xfrm>
            <a:off x="143" y="643"/>
            <a:ext cx="254" cy="91"/>
          </a:xfrm>
          <a:custGeom>
            <a:pathLst>
              <a:path h="91" w="254">
                <a:moveTo>
                  <a:pt x="0" y="91"/>
                </a:moveTo>
                <a:cubicBezTo>
                  <a:pt x="26" y="47"/>
                  <a:pt x="52" y="4"/>
                  <a:pt x="83" y="2"/>
                </a:cubicBezTo>
                <a:cubicBezTo>
                  <a:pt x="114" y="0"/>
                  <a:pt x="162" y="69"/>
                  <a:pt x="184" y="80"/>
                </a:cubicBezTo>
                <a:cubicBezTo>
                  <a:pt x="206" y="91"/>
                  <a:pt x="205" y="66"/>
                  <a:pt x="217" y="68"/>
                </a:cubicBezTo>
                <a:cubicBezTo>
                  <a:pt x="229" y="70"/>
                  <a:pt x="241" y="80"/>
                  <a:pt x="254" y="9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9"/>
          <xdr:cNvSpPr>
            <a:spLocks/>
          </xdr:cNvSpPr>
        </xdr:nvSpPr>
        <xdr:spPr>
          <a:xfrm>
            <a:off x="75" y="733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30"/>
          <xdr:cNvSpPr txBox="1">
            <a:spLocks noChangeArrowheads="1"/>
          </xdr:cNvSpPr>
        </xdr:nvSpPr>
        <xdr:spPr>
          <a:xfrm>
            <a:off x="396" y="743"/>
            <a:ext cx="1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0.68725</cdr:y>
    </cdr:from>
    <cdr:to>
      <cdr:x>0.3595</cdr:x>
      <cdr:y>0.7795</cdr:y>
    </cdr:to>
    <cdr:sp>
      <cdr:nvSpPr>
        <cdr:cNvPr id="1" name="Freeform 6"/>
        <cdr:cNvSpPr>
          <a:spLocks/>
        </cdr:cNvSpPr>
      </cdr:nvSpPr>
      <cdr:spPr>
        <a:xfrm>
          <a:off x="1171575" y="1771650"/>
          <a:ext cx="504825" cy="238125"/>
        </a:xfrm>
        <a:custGeom>
          <a:pathLst>
            <a:path h="251460" w="510540">
              <a:moveTo>
                <a:pt x="510540" y="251460"/>
              </a:moveTo>
              <a:lnTo>
                <a:pt x="510540" y="0"/>
              </a:lnTo>
              <a:lnTo>
                <a:pt x="426720" y="48394"/>
              </a:lnTo>
              <a:lnTo>
                <a:pt x="388620" y="86494"/>
              </a:lnTo>
              <a:lnTo>
                <a:pt x="350520" y="108491"/>
              </a:lnTo>
              <a:lnTo>
                <a:pt x="259080" y="161284"/>
              </a:lnTo>
              <a:lnTo>
                <a:pt x="205740" y="192080"/>
              </a:lnTo>
              <a:lnTo>
                <a:pt x="152400" y="222876"/>
              </a:lnTo>
              <a:lnTo>
                <a:pt x="38100" y="222876"/>
              </a:lnTo>
              <a:lnTo>
                <a:pt x="0" y="244873"/>
              </a:lnTo>
              <a:lnTo>
                <a:pt x="51054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0.68725</cdr:y>
    </cdr:from>
    <cdr:to>
      <cdr:x>0.8755</cdr:x>
      <cdr:y>0.7795</cdr:y>
    </cdr:to>
    <cdr:sp>
      <cdr:nvSpPr>
        <cdr:cNvPr id="2" name="Freeform 7"/>
        <cdr:cNvSpPr>
          <a:spLocks/>
        </cdr:cNvSpPr>
      </cdr:nvSpPr>
      <cdr:spPr>
        <a:xfrm>
          <a:off x="3552825" y="1771650"/>
          <a:ext cx="542925" cy="238125"/>
        </a:xfrm>
        <a:custGeom>
          <a:pathLst>
            <a:path h="251460" w="556260">
              <a:moveTo>
                <a:pt x="0" y="251460"/>
              </a:moveTo>
              <a:lnTo>
                <a:pt x="0" y="0"/>
              </a:lnTo>
              <a:lnTo>
                <a:pt x="38100" y="38100"/>
              </a:lnTo>
              <a:lnTo>
                <a:pt x="106680" y="106680"/>
              </a:lnTo>
              <a:lnTo>
                <a:pt x="190500" y="147453"/>
              </a:lnTo>
              <a:lnTo>
                <a:pt x="228600" y="169450"/>
              </a:lnTo>
              <a:lnTo>
                <a:pt x="304800" y="189868"/>
              </a:lnTo>
              <a:lnTo>
                <a:pt x="388620" y="221757"/>
              </a:lnTo>
              <a:lnTo>
                <a:pt x="502920" y="221757"/>
              </a:lnTo>
              <a:lnTo>
                <a:pt x="556260" y="236049"/>
              </a:lnTo>
              <a:lnTo>
                <a:pt x="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0.52975</cdr:y>
    </cdr:from>
    <cdr:to>
      <cdr:x>0.939</cdr:x>
      <cdr:y>0.60125</cdr:y>
    </cdr:to>
    <cdr:sp>
      <cdr:nvSpPr>
        <cdr:cNvPr id="3" name="AutoShape 5"/>
        <cdr:cNvSpPr>
          <a:spLocks/>
        </cdr:cNvSpPr>
      </cdr:nvSpPr>
      <cdr:spPr>
        <a:xfrm>
          <a:off x="3981450" y="1362075"/>
          <a:ext cx="409575" cy="180975"/>
        </a:xfrm>
        <a:prstGeom prst="wedgeRectCallout">
          <a:avLst>
            <a:gd name="adj1" fmla="val -127273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0.59975</cdr:x>
      <cdr:y>0.89775</cdr:y>
    </cdr:from>
    <cdr:to>
      <cdr:x>0.67575</cdr:x>
      <cdr:y>0.97475</cdr:y>
    </cdr:to>
    <cdr:sp>
      <cdr:nvSpPr>
        <cdr:cNvPr id="4" name="AutoShape 8"/>
        <cdr:cNvSpPr>
          <a:spLocks/>
        </cdr:cNvSpPr>
      </cdr:nvSpPr>
      <cdr:spPr>
        <a:xfrm>
          <a:off x="2800350" y="2314575"/>
          <a:ext cx="352425" cy="200025"/>
        </a:xfrm>
        <a:prstGeom prst="wedgeRoundRectCallout">
          <a:avLst>
            <a:gd name="adj1" fmla="val 118180"/>
            <a:gd name="adj2" fmla="val -1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+1.96</a:t>
          </a:r>
        </a:p>
      </cdr:txBody>
    </cdr:sp>
  </cdr:relSizeAnchor>
  <cdr:relSizeAnchor xmlns:cdr="http://schemas.openxmlformats.org/drawingml/2006/chartDrawing">
    <cdr:from>
      <cdr:x>0.42225</cdr:x>
      <cdr:y>0.898</cdr:y>
    </cdr:from>
    <cdr:to>
      <cdr:x>0.4925</cdr:x>
      <cdr:y>0.975</cdr:y>
    </cdr:to>
    <cdr:sp>
      <cdr:nvSpPr>
        <cdr:cNvPr id="5" name="AutoShape 9"/>
        <cdr:cNvSpPr>
          <a:spLocks/>
        </cdr:cNvSpPr>
      </cdr:nvSpPr>
      <cdr:spPr>
        <a:xfrm>
          <a:off x="1971675" y="2314575"/>
          <a:ext cx="323850" cy="200025"/>
        </a:xfrm>
        <a:prstGeom prst="wedgeRoundRectCallout">
          <a:avLst>
            <a:gd name="adj1" fmla="val -125611"/>
            <a:gd name="adj2" fmla="val -17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-1.96</a:t>
          </a:r>
        </a:p>
      </cdr:txBody>
    </cdr:sp>
  </cdr:relSizeAnchor>
  <cdr:relSizeAnchor xmlns:cdr="http://schemas.openxmlformats.org/drawingml/2006/chartDrawing">
    <cdr:from>
      <cdr:x>0.556</cdr:x>
      <cdr:y>0.15075</cdr:y>
    </cdr:from>
    <cdr:to>
      <cdr:x>0.556</cdr:x>
      <cdr:y>0.7795</cdr:y>
    </cdr:to>
    <cdr:sp>
      <cdr:nvSpPr>
        <cdr:cNvPr id="6" name="Line 11"/>
        <cdr:cNvSpPr>
          <a:spLocks/>
        </cdr:cNvSpPr>
      </cdr:nvSpPr>
      <cdr:spPr>
        <a:xfrm>
          <a:off x="2590800" y="3810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0.22925</cdr:y>
    </cdr:from>
    <cdr:to>
      <cdr:x>0.7245</cdr:x>
      <cdr:y>0.3</cdr:y>
    </cdr:to>
    <cdr:sp>
      <cdr:nvSpPr>
        <cdr:cNvPr id="7" name="AutoShape 2"/>
        <cdr:cNvSpPr>
          <a:spLocks/>
        </cdr:cNvSpPr>
      </cdr:nvSpPr>
      <cdr:spPr>
        <a:xfrm>
          <a:off x="3009900" y="590550"/>
          <a:ext cx="371475" cy="180975"/>
        </a:xfrm>
        <a:prstGeom prst="wedgeRectCallout">
          <a:avLst>
            <a:gd name="adj1" fmla="val -76638"/>
            <a:gd name="adj2" fmla="val 26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95%</a:t>
          </a:r>
        </a:p>
      </cdr:txBody>
    </cdr:sp>
  </cdr:relSizeAnchor>
  <cdr:relSizeAnchor xmlns:cdr="http://schemas.openxmlformats.org/drawingml/2006/chartDrawing">
    <cdr:from>
      <cdr:x>0.3595</cdr:x>
      <cdr:y>0.559</cdr:y>
    </cdr:from>
    <cdr:to>
      <cdr:x>0.3595</cdr:x>
      <cdr:y>0.68725</cdr:y>
    </cdr:to>
    <cdr:sp>
      <cdr:nvSpPr>
        <cdr:cNvPr id="8" name="Line 12"/>
        <cdr:cNvSpPr>
          <a:spLocks/>
        </cdr:cNvSpPr>
      </cdr:nvSpPr>
      <cdr:spPr>
        <a:xfrm flipV="1">
          <a:off x="1676400" y="1438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0.09825</cdr:y>
    </cdr:from>
    <cdr:to>
      <cdr:x>0.76</cdr:x>
      <cdr:y>0.68725</cdr:y>
    </cdr:to>
    <cdr:sp>
      <cdr:nvSpPr>
        <cdr:cNvPr id="9" name="Line 13"/>
        <cdr:cNvSpPr>
          <a:spLocks/>
        </cdr:cNvSpPr>
      </cdr:nvSpPr>
      <cdr:spPr>
        <a:xfrm flipV="1">
          <a:off x="3552825" y="2476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0.61875</cdr:y>
    </cdr:from>
    <cdr:to>
      <cdr:x>0.3595</cdr:x>
      <cdr:y>0.61875</cdr:y>
    </cdr:to>
    <cdr:sp>
      <cdr:nvSpPr>
        <cdr:cNvPr id="10" name="Line 14"/>
        <cdr:cNvSpPr>
          <a:spLocks/>
        </cdr:cNvSpPr>
      </cdr:nvSpPr>
      <cdr:spPr>
        <a:xfrm flipH="1">
          <a:off x="704850" y="1590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0.1235</cdr:y>
    </cdr:from>
    <cdr:to>
      <cdr:x>0.76</cdr:x>
      <cdr:y>0.1235</cdr:y>
    </cdr:to>
    <cdr:sp>
      <cdr:nvSpPr>
        <cdr:cNvPr id="11" name="Line 15"/>
        <cdr:cNvSpPr>
          <a:spLocks/>
        </cdr:cNvSpPr>
      </cdr:nvSpPr>
      <cdr:spPr>
        <a:xfrm flipH="1">
          <a:off x="704850" y="3143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0.452</cdr:y>
    </cdr:from>
    <cdr:to>
      <cdr:x>0.25875</cdr:x>
      <cdr:y>0.51975</cdr:y>
    </cdr:to>
    <cdr:sp>
      <cdr:nvSpPr>
        <cdr:cNvPr id="12" name="AutoShape 3"/>
        <cdr:cNvSpPr>
          <a:spLocks/>
        </cdr:cNvSpPr>
      </cdr:nvSpPr>
      <cdr:spPr>
        <a:xfrm>
          <a:off x="819150" y="1162050"/>
          <a:ext cx="390525" cy="171450"/>
        </a:xfrm>
        <a:prstGeom prst="wedgeRectCallout">
          <a:avLst>
            <a:gd name="adj1" fmla="val 138097"/>
            <a:gd name="adj2" fmla="val 3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
</a:t>
          </a:r>
        </a:p>
      </cdr:txBody>
    </cdr:sp>
  </cdr:relSizeAnchor>
  <cdr:relSizeAnchor xmlns:cdr="http://schemas.openxmlformats.org/drawingml/2006/chartDrawing">
    <cdr:from>
      <cdr:x>0.17625</cdr:x>
      <cdr:y>0.2025</cdr:y>
    </cdr:from>
    <cdr:to>
      <cdr:x>0.4115</cdr:x>
      <cdr:y>0.27825</cdr:y>
    </cdr:to>
    <cdr:sp>
      <cdr:nvSpPr>
        <cdr:cNvPr id="13" name="AutoShape 16"/>
        <cdr:cNvSpPr>
          <a:spLocks/>
        </cdr:cNvSpPr>
      </cdr:nvSpPr>
      <cdr:spPr>
        <a:xfrm>
          <a:off x="819150" y="514350"/>
          <a:ext cx="1104900" cy="200025"/>
        </a:xfrm>
        <a:prstGeom prst="wedgeRoundRectCallout">
          <a:avLst>
            <a:gd name="adj1" fmla="val 35712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below = .975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0.68725</cdr:y>
    </cdr:from>
    <cdr:to>
      <cdr:x>0.3595</cdr:x>
      <cdr:y>0.7795</cdr:y>
    </cdr:to>
    <cdr:sp>
      <cdr:nvSpPr>
        <cdr:cNvPr id="1" name="Freeform 6"/>
        <cdr:cNvSpPr>
          <a:spLocks/>
        </cdr:cNvSpPr>
      </cdr:nvSpPr>
      <cdr:spPr>
        <a:xfrm>
          <a:off x="1171575" y="1771650"/>
          <a:ext cx="504825" cy="238125"/>
        </a:xfrm>
        <a:custGeom>
          <a:pathLst>
            <a:path h="251460" w="510540">
              <a:moveTo>
                <a:pt x="510540" y="251460"/>
              </a:moveTo>
              <a:lnTo>
                <a:pt x="510540" y="0"/>
              </a:lnTo>
              <a:lnTo>
                <a:pt x="426720" y="48394"/>
              </a:lnTo>
              <a:lnTo>
                <a:pt x="388620" y="86494"/>
              </a:lnTo>
              <a:lnTo>
                <a:pt x="350520" y="108491"/>
              </a:lnTo>
              <a:lnTo>
                <a:pt x="259080" y="161284"/>
              </a:lnTo>
              <a:lnTo>
                <a:pt x="205740" y="192080"/>
              </a:lnTo>
              <a:lnTo>
                <a:pt x="152400" y="222876"/>
              </a:lnTo>
              <a:lnTo>
                <a:pt x="38100" y="222876"/>
              </a:lnTo>
              <a:lnTo>
                <a:pt x="0" y="244873"/>
              </a:lnTo>
              <a:lnTo>
                <a:pt x="51054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0.68725</cdr:y>
    </cdr:from>
    <cdr:to>
      <cdr:x>0.8755</cdr:x>
      <cdr:y>0.7795</cdr:y>
    </cdr:to>
    <cdr:sp>
      <cdr:nvSpPr>
        <cdr:cNvPr id="2" name="Freeform 7"/>
        <cdr:cNvSpPr>
          <a:spLocks/>
        </cdr:cNvSpPr>
      </cdr:nvSpPr>
      <cdr:spPr>
        <a:xfrm>
          <a:off x="3552825" y="1771650"/>
          <a:ext cx="542925" cy="238125"/>
        </a:xfrm>
        <a:custGeom>
          <a:pathLst>
            <a:path h="251460" w="556260">
              <a:moveTo>
                <a:pt x="0" y="251460"/>
              </a:moveTo>
              <a:lnTo>
                <a:pt x="0" y="0"/>
              </a:lnTo>
              <a:lnTo>
                <a:pt x="38100" y="38100"/>
              </a:lnTo>
              <a:lnTo>
                <a:pt x="106680" y="106680"/>
              </a:lnTo>
              <a:lnTo>
                <a:pt x="190500" y="147453"/>
              </a:lnTo>
              <a:lnTo>
                <a:pt x="228600" y="169450"/>
              </a:lnTo>
              <a:lnTo>
                <a:pt x="304800" y="189868"/>
              </a:lnTo>
              <a:lnTo>
                <a:pt x="388620" y="221757"/>
              </a:lnTo>
              <a:lnTo>
                <a:pt x="502920" y="221757"/>
              </a:lnTo>
              <a:lnTo>
                <a:pt x="556260" y="236049"/>
              </a:lnTo>
              <a:lnTo>
                <a:pt x="0" y="2514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0.52975</cdr:y>
    </cdr:from>
    <cdr:to>
      <cdr:x>0.939</cdr:x>
      <cdr:y>0.60125</cdr:y>
    </cdr:to>
    <cdr:sp>
      <cdr:nvSpPr>
        <cdr:cNvPr id="3" name="AutoShape 5"/>
        <cdr:cNvSpPr>
          <a:spLocks/>
        </cdr:cNvSpPr>
      </cdr:nvSpPr>
      <cdr:spPr>
        <a:xfrm>
          <a:off x="3981450" y="1362075"/>
          <a:ext cx="409575" cy="180975"/>
        </a:xfrm>
        <a:prstGeom prst="wedgeRectCallout">
          <a:avLst>
            <a:gd name="adj1" fmla="val -127273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0.5%</a:t>
          </a:r>
        </a:p>
      </cdr:txBody>
    </cdr:sp>
  </cdr:relSizeAnchor>
  <cdr:relSizeAnchor xmlns:cdr="http://schemas.openxmlformats.org/drawingml/2006/chartDrawing">
    <cdr:from>
      <cdr:x>0.59975</cdr:x>
      <cdr:y>0.89775</cdr:y>
    </cdr:from>
    <cdr:to>
      <cdr:x>0.6905</cdr:x>
      <cdr:y>0.97475</cdr:y>
    </cdr:to>
    <cdr:sp>
      <cdr:nvSpPr>
        <cdr:cNvPr id="4" name="AutoShape 8"/>
        <cdr:cNvSpPr>
          <a:spLocks/>
        </cdr:cNvSpPr>
      </cdr:nvSpPr>
      <cdr:spPr>
        <a:xfrm>
          <a:off x="2800350" y="2314575"/>
          <a:ext cx="428625" cy="200025"/>
        </a:xfrm>
        <a:prstGeom prst="wedgeRoundRectCallout">
          <a:avLst>
            <a:gd name="adj1" fmla="val 118180"/>
            <a:gd name="adj2" fmla="val -1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+2.576</a:t>
          </a:r>
        </a:p>
      </cdr:txBody>
    </cdr:sp>
  </cdr:relSizeAnchor>
  <cdr:relSizeAnchor xmlns:cdr="http://schemas.openxmlformats.org/drawingml/2006/chartDrawing">
    <cdr:from>
      <cdr:x>0.42225</cdr:x>
      <cdr:y>0.898</cdr:y>
    </cdr:from>
    <cdr:to>
      <cdr:x>0.5065</cdr:x>
      <cdr:y>0.975</cdr:y>
    </cdr:to>
    <cdr:sp>
      <cdr:nvSpPr>
        <cdr:cNvPr id="5" name="AutoShape 9"/>
        <cdr:cNvSpPr>
          <a:spLocks/>
        </cdr:cNvSpPr>
      </cdr:nvSpPr>
      <cdr:spPr>
        <a:xfrm>
          <a:off x="1971675" y="2314575"/>
          <a:ext cx="390525" cy="200025"/>
        </a:xfrm>
        <a:prstGeom prst="wedgeRoundRectCallout">
          <a:avLst>
            <a:gd name="adj1" fmla="val -125611"/>
            <a:gd name="adj2" fmla="val -17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-2.576</a:t>
          </a:r>
        </a:p>
      </cdr:txBody>
    </cdr:sp>
  </cdr:relSizeAnchor>
  <cdr:relSizeAnchor xmlns:cdr="http://schemas.openxmlformats.org/drawingml/2006/chartDrawing">
    <cdr:from>
      <cdr:x>0.556</cdr:x>
      <cdr:y>0.15075</cdr:y>
    </cdr:from>
    <cdr:to>
      <cdr:x>0.556</cdr:x>
      <cdr:y>0.7795</cdr:y>
    </cdr:to>
    <cdr:sp>
      <cdr:nvSpPr>
        <cdr:cNvPr id="6" name="Line 11"/>
        <cdr:cNvSpPr>
          <a:spLocks/>
        </cdr:cNvSpPr>
      </cdr:nvSpPr>
      <cdr:spPr>
        <a:xfrm>
          <a:off x="2590800" y="3810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0.22925</cdr:y>
    </cdr:from>
    <cdr:to>
      <cdr:x>0.7245</cdr:x>
      <cdr:y>0.3</cdr:y>
    </cdr:to>
    <cdr:sp>
      <cdr:nvSpPr>
        <cdr:cNvPr id="7" name="AutoShape 2"/>
        <cdr:cNvSpPr>
          <a:spLocks/>
        </cdr:cNvSpPr>
      </cdr:nvSpPr>
      <cdr:spPr>
        <a:xfrm>
          <a:off x="3009900" y="590550"/>
          <a:ext cx="371475" cy="180975"/>
        </a:xfrm>
        <a:prstGeom prst="wedgeRectCallout">
          <a:avLst>
            <a:gd name="adj1" fmla="val -76638"/>
            <a:gd name="adj2" fmla="val 26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cdr:txBody>
    </cdr:sp>
  </cdr:relSizeAnchor>
  <cdr:relSizeAnchor xmlns:cdr="http://schemas.openxmlformats.org/drawingml/2006/chartDrawing">
    <cdr:from>
      <cdr:x>0.3595</cdr:x>
      <cdr:y>0.559</cdr:y>
    </cdr:from>
    <cdr:to>
      <cdr:x>0.3595</cdr:x>
      <cdr:y>0.68725</cdr:y>
    </cdr:to>
    <cdr:sp>
      <cdr:nvSpPr>
        <cdr:cNvPr id="8" name="Line 12"/>
        <cdr:cNvSpPr>
          <a:spLocks/>
        </cdr:cNvSpPr>
      </cdr:nvSpPr>
      <cdr:spPr>
        <a:xfrm flipV="1">
          <a:off x="1676400" y="1438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0.09825</cdr:y>
    </cdr:from>
    <cdr:to>
      <cdr:x>0.76</cdr:x>
      <cdr:y>0.68725</cdr:y>
    </cdr:to>
    <cdr:sp>
      <cdr:nvSpPr>
        <cdr:cNvPr id="9" name="Line 13"/>
        <cdr:cNvSpPr>
          <a:spLocks/>
        </cdr:cNvSpPr>
      </cdr:nvSpPr>
      <cdr:spPr>
        <a:xfrm flipV="1">
          <a:off x="3552825" y="2476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0.61875</cdr:y>
    </cdr:from>
    <cdr:to>
      <cdr:x>0.3595</cdr:x>
      <cdr:y>0.61875</cdr:y>
    </cdr:to>
    <cdr:sp>
      <cdr:nvSpPr>
        <cdr:cNvPr id="10" name="Line 14"/>
        <cdr:cNvSpPr>
          <a:spLocks/>
        </cdr:cNvSpPr>
      </cdr:nvSpPr>
      <cdr:spPr>
        <a:xfrm flipH="1">
          <a:off x="704850" y="1590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0.1235</cdr:y>
    </cdr:from>
    <cdr:to>
      <cdr:x>0.76</cdr:x>
      <cdr:y>0.1235</cdr:y>
    </cdr:to>
    <cdr:sp>
      <cdr:nvSpPr>
        <cdr:cNvPr id="11" name="Line 15"/>
        <cdr:cNvSpPr>
          <a:spLocks/>
        </cdr:cNvSpPr>
      </cdr:nvSpPr>
      <cdr:spPr>
        <a:xfrm flipH="1">
          <a:off x="704850" y="3143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0.452</cdr:y>
    </cdr:from>
    <cdr:to>
      <cdr:x>0.25875</cdr:x>
      <cdr:y>0.51975</cdr:y>
    </cdr:to>
    <cdr:sp>
      <cdr:nvSpPr>
        <cdr:cNvPr id="12" name="AutoShape 3"/>
        <cdr:cNvSpPr>
          <a:spLocks/>
        </cdr:cNvSpPr>
      </cdr:nvSpPr>
      <cdr:spPr>
        <a:xfrm>
          <a:off x="819150" y="1162050"/>
          <a:ext cx="390525" cy="171450"/>
        </a:xfrm>
        <a:prstGeom prst="wedgeRectCallout">
          <a:avLst>
            <a:gd name="adj1" fmla="val 138097"/>
            <a:gd name="adj2" fmla="val 3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0.5%
</a:t>
          </a:r>
        </a:p>
      </cdr:txBody>
    </cdr:sp>
  </cdr:relSizeAnchor>
  <cdr:relSizeAnchor xmlns:cdr="http://schemas.openxmlformats.org/drawingml/2006/chartDrawing">
    <cdr:from>
      <cdr:x>0.17625</cdr:x>
      <cdr:y>0.2025</cdr:y>
    </cdr:from>
    <cdr:to>
      <cdr:x>0.4115</cdr:x>
      <cdr:y>0.27825</cdr:y>
    </cdr:to>
    <cdr:sp>
      <cdr:nvSpPr>
        <cdr:cNvPr id="13" name="AutoShape 16"/>
        <cdr:cNvSpPr>
          <a:spLocks/>
        </cdr:cNvSpPr>
      </cdr:nvSpPr>
      <cdr:spPr>
        <a:xfrm>
          <a:off x="819150" y="514350"/>
          <a:ext cx="1104900" cy="200025"/>
        </a:xfrm>
        <a:prstGeom prst="wedgeRoundRectCallout">
          <a:avLst>
            <a:gd name="adj1" fmla="val 35712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below = .995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66</xdr:row>
      <xdr:rowOff>28575</xdr:rowOff>
    </xdr:from>
    <xdr:to>
      <xdr:col>10</xdr:col>
      <xdr:colOff>76200</xdr:colOff>
      <xdr:row>80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466725" y="10658475"/>
          <a:ext cx="5705475" cy="2314575"/>
          <a:chOff x="65" y="1146"/>
          <a:chExt cx="708" cy="277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80" y="1160"/>
            <a:ext cx="640" cy="221"/>
          </a:xfrm>
          <a:custGeom>
            <a:pathLst>
              <a:path h="221" w="640">
                <a:moveTo>
                  <a:pt x="0" y="221"/>
                </a:moveTo>
                <a:cubicBezTo>
                  <a:pt x="53" y="217"/>
                  <a:pt x="107" y="214"/>
                  <a:pt x="160" y="177"/>
                </a:cubicBezTo>
                <a:cubicBezTo>
                  <a:pt x="213" y="140"/>
                  <a:pt x="267" y="0"/>
                  <a:pt x="320" y="0"/>
                </a:cubicBezTo>
                <a:cubicBezTo>
                  <a:pt x="373" y="0"/>
                  <a:pt x="427" y="140"/>
                  <a:pt x="480" y="177"/>
                </a:cubicBezTo>
                <a:cubicBezTo>
                  <a:pt x="533" y="214"/>
                  <a:pt x="586" y="217"/>
                  <a:pt x="640" y="221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65" y="1385"/>
            <a:ext cx="70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401" y="138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00" y="1160"/>
            <a:ext cx="0" cy="22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481" y="1236"/>
            <a:ext cx="0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320" y="1234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276" y="1146"/>
            <a:ext cx="39" cy="26"/>
          </a:xfrm>
          <a:prstGeom prst="wedgeRoundRectCallout">
            <a:avLst>
              <a:gd name="adj1" fmla="val 152175"/>
              <a:gd name="adj2" fmla="val 409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34%</a:t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>
            <a:off x="187" y="1240"/>
            <a:ext cx="39" cy="25"/>
          </a:xfrm>
          <a:prstGeom prst="wedgeRoundRectCallout">
            <a:avLst>
              <a:gd name="adj1" fmla="val 121740"/>
              <a:gd name="adj2" fmla="val 42037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16%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396" y="1387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67" y="1392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+1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51" y="1392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+2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313" y="1392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236" y="139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42" y="1400"/>
            <a:ext cx="1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16" name="Freeform 18"/>
          <xdr:cNvSpPr>
            <a:spLocks/>
          </xdr:cNvSpPr>
        </xdr:nvSpPr>
        <xdr:spPr>
          <a:xfrm>
            <a:off x="403" y="1163"/>
            <a:ext cx="76" cy="217"/>
          </a:xfrm>
          <a:custGeom>
            <a:pathLst>
              <a:path h="217" w="76">
                <a:moveTo>
                  <a:pt x="0" y="216"/>
                </a:moveTo>
                <a:lnTo>
                  <a:pt x="0" y="0"/>
                </a:lnTo>
                <a:lnTo>
                  <a:pt x="23" y="11"/>
                </a:lnTo>
                <a:lnTo>
                  <a:pt x="44" y="32"/>
                </a:lnTo>
                <a:lnTo>
                  <a:pt x="59" y="51"/>
                </a:lnTo>
                <a:lnTo>
                  <a:pt x="76" y="77"/>
                </a:lnTo>
                <a:lnTo>
                  <a:pt x="76" y="217"/>
                </a:lnTo>
                <a:lnTo>
                  <a:pt x="0" y="21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/>
          </xdr:cNvSpPr>
        </xdr:nvSpPr>
        <xdr:spPr>
          <a:xfrm>
            <a:off x="485" y="1249"/>
            <a:ext cx="222" cy="133"/>
          </a:xfrm>
          <a:custGeom>
            <a:pathLst>
              <a:path h="133" w="222">
                <a:moveTo>
                  <a:pt x="0" y="132"/>
                </a:moveTo>
                <a:lnTo>
                  <a:pt x="0" y="0"/>
                </a:lnTo>
                <a:lnTo>
                  <a:pt x="54" y="76"/>
                </a:lnTo>
                <a:lnTo>
                  <a:pt x="95" y="104"/>
                </a:lnTo>
                <a:lnTo>
                  <a:pt x="154" y="127"/>
                </a:lnTo>
                <a:lnTo>
                  <a:pt x="222" y="133"/>
                </a:lnTo>
                <a:lnTo>
                  <a:pt x="0" y="132"/>
                </a:lnTo>
                <a:close/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0"/>
          <xdr:cNvSpPr>
            <a:spLocks/>
          </xdr:cNvSpPr>
        </xdr:nvSpPr>
        <xdr:spPr>
          <a:xfrm>
            <a:off x="631" y="1226"/>
            <a:ext cx="39" cy="25"/>
          </a:xfrm>
          <a:prstGeom prst="wedgeRoundRectCallout">
            <a:avLst>
              <a:gd name="adj1" fmla="val -232606"/>
              <a:gd name="adj2" fmla="val 409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16%</a:t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473" y="1167"/>
            <a:ext cx="39" cy="25"/>
          </a:xfrm>
          <a:prstGeom prst="wedgeRoundRectCallout">
            <a:avLst>
              <a:gd name="adj1" fmla="val -110870"/>
              <a:gd name="adj2" fmla="val 33518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34%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19050</xdr:rowOff>
    </xdr:from>
    <xdr:to>
      <xdr:col>10</xdr:col>
      <xdr:colOff>85725</xdr:colOff>
      <xdr:row>60</xdr:row>
      <xdr:rowOff>133350</xdr:rowOff>
    </xdr:to>
    <xdr:grpSp>
      <xdr:nvGrpSpPr>
        <xdr:cNvPr id="20" name="Group 23"/>
        <xdr:cNvGrpSpPr>
          <a:grpSpLocks/>
        </xdr:cNvGrpSpPr>
      </xdr:nvGrpSpPr>
      <xdr:grpSpPr>
        <a:xfrm>
          <a:off x="476250" y="7419975"/>
          <a:ext cx="5705475" cy="2381250"/>
          <a:chOff x="64" y="1059"/>
          <a:chExt cx="708" cy="276"/>
        </a:xfrm>
        <a:solidFill>
          <a:srgbClr val="FFFFFF"/>
        </a:solidFill>
      </xdr:grpSpPr>
      <xdr:sp>
        <xdr:nvSpPr>
          <xdr:cNvPr id="21" name="Freeform 24"/>
          <xdr:cNvSpPr>
            <a:spLocks/>
          </xdr:cNvSpPr>
        </xdr:nvSpPr>
        <xdr:spPr>
          <a:xfrm>
            <a:off x="79" y="1073"/>
            <a:ext cx="640" cy="221"/>
          </a:xfrm>
          <a:custGeom>
            <a:pathLst>
              <a:path h="221" w="640">
                <a:moveTo>
                  <a:pt x="0" y="221"/>
                </a:moveTo>
                <a:cubicBezTo>
                  <a:pt x="53" y="217"/>
                  <a:pt x="107" y="214"/>
                  <a:pt x="160" y="177"/>
                </a:cubicBezTo>
                <a:cubicBezTo>
                  <a:pt x="213" y="140"/>
                  <a:pt x="267" y="0"/>
                  <a:pt x="320" y="0"/>
                </a:cubicBezTo>
                <a:cubicBezTo>
                  <a:pt x="373" y="0"/>
                  <a:pt x="427" y="140"/>
                  <a:pt x="480" y="177"/>
                </a:cubicBezTo>
                <a:cubicBezTo>
                  <a:pt x="533" y="214"/>
                  <a:pt x="586" y="217"/>
                  <a:pt x="640" y="221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64" y="1298"/>
            <a:ext cx="70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>
            <a:off x="400" y="129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399" y="1073"/>
            <a:ext cx="0" cy="22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480" y="1149"/>
            <a:ext cx="0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9"/>
          <xdr:cNvSpPr>
            <a:spLocks/>
          </xdr:cNvSpPr>
        </xdr:nvSpPr>
        <xdr:spPr>
          <a:xfrm>
            <a:off x="319" y="1147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0"/>
          <xdr:cNvSpPr>
            <a:spLocks/>
          </xdr:cNvSpPr>
        </xdr:nvSpPr>
        <xdr:spPr>
          <a:xfrm>
            <a:off x="277" y="1059"/>
            <a:ext cx="38" cy="25"/>
          </a:xfrm>
          <a:prstGeom prst="wedgeRoundRectCallout">
            <a:avLst>
              <a:gd name="adj1" fmla="val 152175"/>
              <a:gd name="adj2" fmla="val 409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34%</a:t>
            </a:r>
          </a:p>
        </xdr:txBody>
      </xdr:sp>
      <xdr:sp>
        <xdr:nvSpPr>
          <xdr:cNvPr id="28" name="AutoShape 31"/>
          <xdr:cNvSpPr>
            <a:spLocks/>
          </xdr:cNvSpPr>
        </xdr:nvSpPr>
        <xdr:spPr>
          <a:xfrm>
            <a:off x="184" y="1146"/>
            <a:ext cx="38" cy="25"/>
          </a:xfrm>
          <a:prstGeom prst="wedgeRoundRectCallout">
            <a:avLst>
              <a:gd name="adj1" fmla="val 121740"/>
              <a:gd name="adj2" fmla="val 42037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16%</a:t>
            </a:r>
          </a:p>
        </xdr:txBody>
      </xdr:sp>
      <xdr:sp>
        <xdr:nvSpPr>
          <xdr:cNvPr id="29" name="Text Box 32"/>
          <xdr:cNvSpPr txBox="1">
            <a:spLocks noChangeArrowheads="1"/>
          </xdr:cNvSpPr>
        </xdr:nvSpPr>
        <xdr:spPr>
          <a:xfrm>
            <a:off x="396" y="1303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</a:t>
            </a:r>
          </a:p>
        </xdr:txBody>
      </xdr:sp>
      <xdr:sp>
        <xdr:nvSpPr>
          <xdr:cNvPr id="30" name="Text Box 33"/>
          <xdr:cNvSpPr txBox="1">
            <a:spLocks noChangeArrowheads="1"/>
          </xdr:cNvSpPr>
        </xdr:nvSpPr>
        <xdr:spPr>
          <a:xfrm>
            <a:off x="465" y="1303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 + 1s</a:t>
            </a:r>
          </a:p>
        </xdr:txBody>
      </xdr:sp>
      <xdr:sp>
        <xdr:nvSpPr>
          <xdr:cNvPr id="31" name="Text Box 34"/>
          <xdr:cNvSpPr txBox="1">
            <a:spLocks noChangeArrowheads="1"/>
          </xdr:cNvSpPr>
        </xdr:nvSpPr>
        <xdr:spPr>
          <a:xfrm>
            <a:off x="540" y="1303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 + 2s</a:t>
            </a:r>
          </a:p>
        </xdr:txBody>
      </xdr:sp>
      <xdr:sp>
        <xdr:nvSpPr>
          <xdr:cNvPr id="32" name="Text Box 35"/>
          <xdr:cNvSpPr txBox="1">
            <a:spLocks noChangeArrowheads="1"/>
          </xdr:cNvSpPr>
        </xdr:nvSpPr>
        <xdr:spPr>
          <a:xfrm>
            <a:off x="300" y="1303"/>
            <a:ext cx="4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 - 1s</a:t>
            </a:r>
          </a:p>
        </xdr:txBody>
      </xdr:sp>
      <xdr:sp>
        <xdr:nvSpPr>
          <xdr:cNvPr id="33" name="Text Box 36"/>
          <xdr:cNvSpPr txBox="1">
            <a:spLocks noChangeArrowheads="1"/>
          </xdr:cNvSpPr>
        </xdr:nvSpPr>
        <xdr:spPr>
          <a:xfrm>
            <a:off x="222" y="1303"/>
            <a:ext cx="4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 - 2s</a:t>
            </a:r>
          </a:p>
        </xdr:txBody>
      </xdr:sp>
      <xdr:sp>
        <xdr:nvSpPr>
          <xdr:cNvPr id="34" name="Text Box 37"/>
          <xdr:cNvSpPr txBox="1">
            <a:spLocks noChangeArrowheads="1"/>
          </xdr:cNvSpPr>
        </xdr:nvSpPr>
        <xdr:spPr>
          <a:xfrm>
            <a:off x="739" y="1313"/>
            <a:ext cx="1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5" name="Freeform 38"/>
          <xdr:cNvSpPr>
            <a:spLocks/>
          </xdr:cNvSpPr>
        </xdr:nvSpPr>
        <xdr:spPr>
          <a:xfrm>
            <a:off x="403" y="1077"/>
            <a:ext cx="76" cy="217"/>
          </a:xfrm>
          <a:custGeom>
            <a:pathLst>
              <a:path h="217" w="76">
                <a:moveTo>
                  <a:pt x="0" y="216"/>
                </a:moveTo>
                <a:lnTo>
                  <a:pt x="0" y="0"/>
                </a:lnTo>
                <a:lnTo>
                  <a:pt x="23" y="11"/>
                </a:lnTo>
                <a:lnTo>
                  <a:pt x="44" y="32"/>
                </a:lnTo>
                <a:lnTo>
                  <a:pt x="59" y="51"/>
                </a:lnTo>
                <a:lnTo>
                  <a:pt x="76" y="77"/>
                </a:lnTo>
                <a:lnTo>
                  <a:pt x="76" y="217"/>
                </a:lnTo>
                <a:lnTo>
                  <a:pt x="0" y="21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9"/>
          <xdr:cNvSpPr>
            <a:spLocks/>
          </xdr:cNvSpPr>
        </xdr:nvSpPr>
        <xdr:spPr>
          <a:xfrm>
            <a:off x="484" y="1162"/>
            <a:ext cx="222" cy="133"/>
          </a:xfrm>
          <a:custGeom>
            <a:pathLst>
              <a:path h="133" w="222">
                <a:moveTo>
                  <a:pt x="0" y="132"/>
                </a:moveTo>
                <a:lnTo>
                  <a:pt x="0" y="0"/>
                </a:lnTo>
                <a:lnTo>
                  <a:pt x="54" y="76"/>
                </a:lnTo>
                <a:lnTo>
                  <a:pt x="95" y="104"/>
                </a:lnTo>
                <a:lnTo>
                  <a:pt x="154" y="127"/>
                </a:lnTo>
                <a:lnTo>
                  <a:pt x="222" y="133"/>
                </a:lnTo>
                <a:lnTo>
                  <a:pt x="0" y="132"/>
                </a:lnTo>
                <a:close/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40"/>
          <xdr:cNvSpPr>
            <a:spLocks/>
          </xdr:cNvSpPr>
        </xdr:nvSpPr>
        <xdr:spPr>
          <a:xfrm>
            <a:off x="629" y="1152"/>
            <a:ext cx="38" cy="25"/>
          </a:xfrm>
          <a:prstGeom prst="wedgeRoundRectCallout">
            <a:avLst>
              <a:gd name="adj1" fmla="val -232606"/>
              <a:gd name="adj2" fmla="val 409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16%</a:t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477" y="1082"/>
            <a:ext cx="38" cy="25"/>
          </a:xfrm>
          <a:prstGeom prst="wedgeRoundRectCallout">
            <a:avLst>
              <a:gd name="adj1" fmla="val -110870"/>
              <a:gd name="adj2" fmla="val 33518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34%</a:t>
            </a:r>
          </a:p>
        </xdr:txBody>
      </xdr:sp>
      <xdr:sp>
        <xdr:nvSpPr>
          <xdr:cNvPr id="39" name="Line 42"/>
          <xdr:cNvSpPr>
            <a:spLocks/>
          </xdr:cNvSpPr>
        </xdr:nvSpPr>
        <xdr:spPr>
          <a:xfrm>
            <a:off x="161" y="1289"/>
            <a:ext cx="0" cy="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240" y="1289"/>
            <a:ext cx="0" cy="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480" y="1291"/>
            <a:ext cx="0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>
            <a:off x="560" y="1290"/>
            <a:ext cx="0" cy="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6"/>
          <xdr:cNvSpPr>
            <a:spLocks/>
          </xdr:cNvSpPr>
        </xdr:nvSpPr>
        <xdr:spPr>
          <a:xfrm>
            <a:off x="640" y="1290"/>
            <a:ext cx="0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7"/>
          <xdr:cNvSpPr>
            <a:spLocks/>
          </xdr:cNvSpPr>
        </xdr:nvSpPr>
        <xdr:spPr>
          <a:xfrm>
            <a:off x="721" y="1291"/>
            <a:ext cx="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8"/>
          <xdr:cNvSpPr>
            <a:spLocks/>
          </xdr:cNvSpPr>
        </xdr:nvSpPr>
        <xdr:spPr>
          <a:xfrm>
            <a:off x="80" y="1289"/>
            <a:ext cx="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9"/>
          <xdr:cNvSpPr>
            <a:spLocks/>
          </xdr:cNvSpPr>
        </xdr:nvSpPr>
        <xdr:spPr>
          <a:xfrm>
            <a:off x="320" y="1289"/>
            <a:ext cx="0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0"/>
          <xdr:cNvSpPr>
            <a:spLocks/>
          </xdr:cNvSpPr>
        </xdr:nvSpPr>
        <xdr:spPr>
          <a:xfrm>
            <a:off x="399" y="1289"/>
            <a:ext cx="0" cy="1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51"/>
          <xdr:cNvSpPr txBox="1">
            <a:spLocks noChangeArrowheads="1"/>
          </xdr:cNvSpPr>
        </xdr:nvSpPr>
        <xdr:spPr>
          <a:xfrm>
            <a:off x="433" y="1211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49" name="Line 52"/>
          <xdr:cNvSpPr>
            <a:spLocks/>
          </xdr:cNvSpPr>
        </xdr:nvSpPr>
        <xdr:spPr>
          <a:xfrm>
            <a:off x="398" y="1244"/>
            <a:ext cx="8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200</xdr:row>
      <xdr:rowOff>9525</xdr:rowOff>
    </xdr:from>
    <xdr:to>
      <xdr:col>8</xdr:col>
      <xdr:colOff>533400</xdr:colOff>
      <xdr:row>207</xdr:row>
      <xdr:rowOff>76200</xdr:rowOff>
    </xdr:to>
    <xdr:grpSp>
      <xdr:nvGrpSpPr>
        <xdr:cNvPr id="50" name="Group 54"/>
        <xdr:cNvGrpSpPr>
          <a:grpSpLocks/>
        </xdr:cNvGrpSpPr>
      </xdr:nvGrpSpPr>
      <xdr:grpSpPr>
        <a:xfrm>
          <a:off x="981075" y="32127825"/>
          <a:ext cx="4429125" cy="1200150"/>
          <a:chOff x="130" y="2111"/>
          <a:chExt cx="564" cy="153"/>
        </a:xfrm>
        <a:solidFill>
          <a:srgbClr val="FFFFFF"/>
        </a:solidFill>
      </xdr:grpSpPr>
      <xdr:sp>
        <xdr:nvSpPr>
          <xdr:cNvPr id="51" name="Text Box 55"/>
          <xdr:cNvSpPr txBox="1">
            <a:spLocks noChangeArrowheads="1"/>
          </xdr:cNvSpPr>
        </xdr:nvSpPr>
        <xdr:spPr>
          <a:xfrm>
            <a:off x="148" y="2205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52" name="Text Box 56"/>
          <xdr:cNvSpPr txBox="1">
            <a:spLocks noChangeArrowheads="1"/>
          </xdr:cNvSpPr>
        </xdr:nvSpPr>
        <xdr:spPr>
          <a:xfrm>
            <a:off x="240" y="2209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3" name="Text Box 57"/>
          <xdr:cNvSpPr txBox="1">
            <a:spLocks noChangeArrowheads="1"/>
          </xdr:cNvSpPr>
        </xdr:nvSpPr>
        <xdr:spPr>
          <a:xfrm>
            <a:off x="314" y="2209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 Box 58"/>
          <xdr:cNvSpPr txBox="1">
            <a:spLocks noChangeArrowheads="1"/>
          </xdr:cNvSpPr>
        </xdr:nvSpPr>
        <xdr:spPr>
          <a:xfrm>
            <a:off x="394" y="2209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5" name="Text Box 59"/>
          <xdr:cNvSpPr txBox="1">
            <a:spLocks noChangeArrowheads="1"/>
          </xdr:cNvSpPr>
        </xdr:nvSpPr>
        <xdr:spPr>
          <a:xfrm>
            <a:off x="470" y="2209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>
            <a:off x="130" y="2201"/>
            <a:ext cx="5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61"/>
          <xdr:cNvSpPr txBox="1">
            <a:spLocks noChangeArrowheads="1"/>
          </xdr:cNvSpPr>
        </xdr:nvSpPr>
        <xdr:spPr>
          <a:xfrm>
            <a:off x="554" y="2210"/>
            <a:ext cx="2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58" name="Freeform 62"/>
          <xdr:cNvSpPr>
            <a:spLocks/>
          </xdr:cNvSpPr>
        </xdr:nvSpPr>
        <xdr:spPr>
          <a:xfrm>
            <a:off x="161" y="2111"/>
            <a:ext cx="241" cy="93"/>
          </a:xfrm>
          <a:custGeom>
            <a:pathLst>
              <a:path h="93" w="241">
                <a:moveTo>
                  <a:pt x="0" y="87"/>
                </a:moveTo>
                <a:cubicBezTo>
                  <a:pt x="11" y="90"/>
                  <a:pt x="23" y="93"/>
                  <a:pt x="43" y="79"/>
                </a:cubicBezTo>
                <a:cubicBezTo>
                  <a:pt x="63" y="65"/>
                  <a:pt x="95" y="2"/>
                  <a:pt x="120" y="1"/>
                </a:cubicBezTo>
                <a:cubicBezTo>
                  <a:pt x="145" y="0"/>
                  <a:pt x="174" y="61"/>
                  <a:pt x="194" y="75"/>
                </a:cubicBezTo>
                <a:cubicBezTo>
                  <a:pt x="214" y="89"/>
                  <a:pt x="227" y="88"/>
                  <a:pt x="241" y="8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3"/>
          <xdr:cNvSpPr>
            <a:spLocks/>
          </xdr:cNvSpPr>
        </xdr:nvSpPr>
        <xdr:spPr>
          <a:xfrm>
            <a:off x="288" y="2118"/>
            <a:ext cx="375" cy="85"/>
          </a:xfrm>
          <a:custGeom>
            <a:pathLst>
              <a:path h="85" w="375">
                <a:moveTo>
                  <a:pt x="0" y="81"/>
                </a:moveTo>
                <a:cubicBezTo>
                  <a:pt x="24" y="77"/>
                  <a:pt x="48" y="74"/>
                  <a:pt x="80" y="61"/>
                </a:cubicBezTo>
                <a:cubicBezTo>
                  <a:pt x="112" y="48"/>
                  <a:pt x="153" y="0"/>
                  <a:pt x="192" y="2"/>
                </a:cubicBezTo>
                <a:cubicBezTo>
                  <a:pt x="231" y="4"/>
                  <a:pt x="287" y="59"/>
                  <a:pt x="317" y="72"/>
                </a:cubicBezTo>
                <a:cubicBezTo>
                  <a:pt x="347" y="85"/>
                  <a:pt x="361" y="83"/>
                  <a:pt x="375" y="8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>
            <a:off x="480" y="2120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5"/>
          <xdr:cNvSpPr>
            <a:spLocks/>
          </xdr:cNvSpPr>
        </xdr:nvSpPr>
        <xdr:spPr>
          <a:xfrm>
            <a:off x="558" y="2159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6"/>
          <xdr:cNvSpPr>
            <a:spLocks/>
          </xdr:cNvSpPr>
        </xdr:nvSpPr>
        <xdr:spPr>
          <a:xfrm>
            <a:off x="403" y="215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7"/>
          <xdr:cNvSpPr>
            <a:spLocks/>
          </xdr:cNvSpPr>
        </xdr:nvSpPr>
        <xdr:spPr>
          <a:xfrm>
            <a:off x="279" y="2112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8"/>
          <xdr:cNvSpPr>
            <a:spLocks/>
          </xdr:cNvSpPr>
        </xdr:nvSpPr>
        <xdr:spPr>
          <a:xfrm>
            <a:off x="319" y="2143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9"/>
          <xdr:cNvSpPr>
            <a:spLocks/>
          </xdr:cNvSpPr>
        </xdr:nvSpPr>
        <xdr:spPr>
          <a:xfrm>
            <a:off x="239" y="214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0"/>
          <xdr:cNvSpPr>
            <a:spLocks/>
          </xdr:cNvSpPr>
        </xdr:nvSpPr>
        <xdr:spPr>
          <a:xfrm>
            <a:off x="278" y="217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1"/>
          <xdr:cNvSpPr>
            <a:spLocks/>
          </xdr:cNvSpPr>
        </xdr:nvSpPr>
        <xdr:spPr>
          <a:xfrm>
            <a:off x="480" y="2170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72"/>
          <xdr:cNvSpPr txBox="1">
            <a:spLocks noChangeArrowheads="1"/>
          </xdr:cNvSpPr>
        </xdr:nvSpPr>
        <xdr:spPr>
          <a:xfrm>
            <a:off x="291" y="2146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9" name="Text Box 73"/>
          <xdr:cNvSpPr txBox="1">
            <a:spLocks noChangeArrowheads="1"/>
          </xdr:cNvSpPr>
        </xdr:nvSpPr>
        <xdr:spPr>
          <a:xfrm>
            <a:off x="505" y="2146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1.9</a:t>
            </a:r>
          </a:p>
        </xdr:txBody>
      </xdr:sp>
      <xdr:sp>
        <xdr:nvSpPr>
          <xdr:cNvPr id="70" name="AutoShape 74"/>
          <xdr:cNvSpPr>
            <a:spLocks/>
          </xdr:cNvSpPr>
        </xdr:nvSpPr>
        <xdr:spPr>
          <a:xfrm>
            <a:off x="521" y="2237"/>
            <a:ext cx="29" cy="27"/>
          </a:xfrm>
          <a:prstGeom prst="wedgeRoundRectCallout">
            <a:avLst>
              <a:gd name="adj1" fmla="val 61629"/>
              <a:gd name="adj2" fmla="val -17352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9.9</a:t>
            </a:r>
          </a:p>
        </xdr:txBody>
      </xdr:sp>
      <xdr:sp>
        <xdr:nvSpPr>
          <xdr:cNvPr id="71" name="AutoShape 75"/>
          <xdr:cNvSpPr>
            <a:spLocks/>
          </xdr:cNvSpPr>
        </xdr:nvSpPr>
        <xdr:spPr>
          <a:xfrm>
            <a:off x="414" y="2232"/>
            <a:ext cx="29" cy="27"/>
          </a:xfrm>
          <a:prstGeom prst="wedgeRoundRectCallout">
            <a:avLst>
              <a:gd name="adj1" fmla="val -78569"/>
              <a:gd name="adj2" fmla="val -17285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</a:t>
            </a:r>
          </a:p>
        </xdr:txBody>
      </xdr:sp>
      <xdr:sp>
        <xdr:nvSpPr>
          <xdr:cNvPr id="72" name="AutoShape 76"/>
          <xdr:cNvSpPr>
            <a:spLocks/>
          </xdr:cNvSpPr>
        </xdr:nvSpPr>
        <xdr:spPr>
          <a:xfrm>
            <a:off x="268" y="2232"/>
            <a:ext cx="15" cy="27"/>
          </a:xfrm>
          <a:prstGeom prst="wedgeRoundRectCallout">
            <a:avLst>
              <a:gd name="adj1" fmla="val 218000"/>
              <a:gd name="adj2" fmla="val -144444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73" name="AutoShape 77"/>
          <xdr:cNvSpPr>
            <a:spLocks/>
          </xdr:cNvSpPr>
        </xdr:nvSpPr>
        <xdr:spPr>
          <a:xfrm>
            <a:off x="191" y="2232"/>
            <a:ext cx="14" cy="27"/>
          </a:xfrm>
          <a:prstGeom prst="wedgeRoundRectCallout">
            <a:avLst>
              <a:gd name="adj1" fmla="val 191666"/>
              <a:gd name="adj2" fmla="val -14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2</xdr:col>
      <xdr:colOff>9525</xdr:colOff>
      <xdr:row>19</xdr:row>
      <xdr:rowOff>85725</xdr:rowOff>
    </xdr:from>
    <xdr:to>
      <xdr:col>5</xdr:col>
      <xdr:colOff>304800</xdr:colOff>
      <xdr:row>28</xdr:row>
      <xdr:rowOff>152400</xdr:rowOff>
    </xdr:to>
    <xdr:sp>
      <xdr:nvSpPr>
        <xdr:cNvPr id="74" name="Freeform 297"/>
        <xdr:cNvSpPr>
          <a:spLocks/>
        </xdr:cNvSpPr>
      </xdr:nvSpPr>
      <xdr:spPr>
        <a:xfrm>
          <a:off x="1228725" y="3124200"/>
          <a:ext cx="2124075" cy="1524000"/>
        </a:xfrm>
        <a:custGeom>
          <a:pathLst>
            <a:path h="160" w="223">
              <a:moveTo>
                <a:pt x="0" y="159"/>
              </a:moveTo>
              <a:cubicBezTo>
                <a:pt x="11" y="127"/>
                <a:pt x="22" y="95"/>
                <a:pt x="34" y="90"/>
              </a:cubicBezTo>
              <a:cubicBezTo>
                <a:pt x="46" y="85"/>
                <a:pt x="51" y="142"/>
                <a:pt x="71" y="128"/>
              </a:cubicBezTo>
              <a:cubicBezTo>
                <a:pt x="91" y="114"/>
                <a:pt x="129" y="0"/>
                <a:pt x="154" y="5"/>
              </a:cubicBezTo>
              <a:cubicBezTo>
                <a:pt x="179" y="10"/>
                <a:pt x="201" y="85"/>
                <a:pt x="223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9525</xdr:rowOff>
    </xdr:from>
    <xdr:to>
      <xdr:col>5</xdr:col>
      <xdr:colOff>600075</xdr:colOff>
      <xdr:row>29</xdr:row>
      <xdr:rowOff>9525</xdr:rowOff>
    </xdr:to>
    <xdr:sp>
      <xdr:nvSpPr>
        <xdr:cNvPr id="75" name="Line 298"/>
        <xdr:cNvSpPr>
          <a:spLocks/>
        </xdr:cNvSpPr>
      </xdr:nvSpPr>
      <xdr:spPr>
        <a:xfrm>
          <a:off x="1152525" y="46672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38100</xdr:rowOff>
    </xdr:from>
    <xdr:to>
      <xdr:col>4</xdr:col>
      <xdr:colOff>0</xdr:colOff>
      <xdr:row>29</xdr:row>
      <xdr:rowOff>9525</xdr:rowOff>
    </xdr:to>
    <xdr:sp>
      <xdr:nvSpPr>
        <xdr:cNvPr id="76" name="Line 299"/>
        <xdr:cNvSpPr>
          <a:spLocks/>
        </xdr:cNvSpPr>
      </xdr:nvSpPr>
      <xdr:spPr>
        <a:xfrm flipV="1">
          <a:off x="2438400" y="3400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21</xdr:row>
      <xdr:rowOff>0</xdr:rowOff>
    </xdr:from>
    <xdr:to>
      <xdr:col>4</xdr:col>
      <xdr:colOff>457200</xdr:colOff>
      <xdr:row>29</xdr:row>
      <xdr:rowOff>9525</xdr:rowOff>
    </xdr:to>
    <xdr:sp>
      <xdr:nvSpPr>
        <xdr:cNvPr id="77" name="Line 300"/>
        <xdr:cNvSpPr>
          <a:spLocks/>
        </xdr:cNvSpPr>
      </xdr:nvSpPr>
      <xdr:spPr>
        <a:xfrm flipV="1">
          <a:off x="2895600" y="3362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28575</xdr:rowOff>
    </xdr:from>
    <xdr:to>
      <xdr:col>3</xdr:col>
      <xdr:colOff>180975</xdr:colOff>
      <xdr:row>29</xdr:row>
      <xdr:rowOff>0</xdr:rowOff>
    </xdr:to>
    <xdr:sp>
      <xdr:nvSpPr>
        <xdr:cNvPr id="78" name="Line 301"/>
        <xdr:cNvSpPr>
          <a:spLocks/>
        </xdr:cNvSpPr>
      </xdr:nvSpPr>
      <xdr:spPr>
        <a:xfrm flipV="1">
          <a:off x="2009775" y="4200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29</xdr:row>
      <xdr:rowOff>38100</xdr:rowOff>
    </xdr:from>
    <xdr:to>
      <xdr:col>4</xdr:col>
      <xdr:colOff>57150</xdr:colOff>
      <xdr:row>29</xdr:row>
      <xdr:rowOff>104775</xdr:rowOff>
    </xdr:to>
    <xdr:sp>
      <xdr:nvSpPr>
        <xdr:cNvPr id="79" name="AutoShape 302"/>
        <xdr:cNvSpPr>
          <a:spLocks/>
        </xdr:cNvSpPr>
      </xdr:nvSpPr>
      <xdr:spPr>
        <a:xfrm>
          <a:off x="2381250" y="4695825"/>
          <a:ext cx="11430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514350</xdr:colOff>
      <xdr:row>29</xdr:row>
      <xdr:rowOff>104775</xdr:rowOff>
    </xdr:from>
    <xdr:ext cx="161925" cy="190500"/>
    <xdr:sp>
      <xdr:nvSpPr>
        <xdr:cNvPr id="80" name="Text Box 304"/>
        <xdr:cNvSpPr txBox="1">
          <a:spLocks noChangeArrowheads="1"/>
        </xdr:cNvSpPr>
      </xdr:nvSpPr>
      <xdr:spPr>
        <a:xfrm>
          <a:off x="2343150" y="47625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4</xdr:col>
      <xdr:colOff>361950</xdr:colOff>
      <xdr:row>29</xdr:row>
      <xdr:rowOff>104775</xdr:rowOff>
    </xdr:from>
    <xdr:ext cx="161925" cy="190500"/>
    <xdr:sp>
      <xdr:nvSpPr>
        <xdr:cNvPr id="81" name="Text Box 305"/>
        <xdr:cNvSpPr txBox="1">
          <a:spLocks noChangeArrowheads="1"/>
        </xdr:cNvSpPr>
      </xdr:nvSpPr>
      <xdr:spPr>
        <a:xfrm>
          <a:off x="2800350" y="47625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161925" cy="190500"/>
    <xdr:sp>
      <xdr:nvSpPr>
        <xdr:cNvPr id="82" name="Text Box 306"/>
        <xdr:cNvSpPr txBox="1">
          <a:spLocks noChangeArrowheads="1"/>
        </xdr:cNvSpPr>
      </xdr:nvSpPr>
      <xdr:spPr>
        <a:xfrm>
          <a:off x="1905000" y="47625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twoCellAnchor>
    <xdr:from>
      <xdr:col>8</xdr:col>
      <xdr:colOff>9525</xdr:colOff>
      <xdr:row>19</xdr:row>
      <xdr:rowOff>85725</xdr:rowOff>
    </xdr:from>
    <xdr:to>
      <xdr:col>11</xdr:col>
      <xdr:colOff>304800</xdr:colOff>
      <xdr:row>28</xdr:row>
      <xdr:rowOff>152400</xdr:rowOff>
    </xdr:to>
    <xdr:sp>
      <xdr:nvSpPr>
        <xdr:cNvPr id="83" name="Freeform 297"/>
        <xdr:cNvSpPr>
          <a:spLocks/>
        </xdr:cNvSpPr>
      </xdr:nvSpPr>
      <xdr:spPr>
        <a:xfrm>
          <a:off x="4886325" y="3124200"/>
          <a:ext cx="2124075" cy="1524000"/>
        </a:xfrm>
        <a:custGeom>
          <a:pathLst>
            <a:path h="160" w="223">
              <a:moveTo>
                <a:pt x="0" y="159"/>
              </a:moveTo>
              <a:cubicBezTo>
                <a:pt x="11" y="127"/>
                <a:pt x="22" y="95"/>
                <a:pt x="34" y="90"/>
              </a:cubicBezTo>
              <a:cubicBezTo>
                <a:pt x="46" y="85"/>
                <a:pt x="51" y="142"/>
                <a:pt x="71" y="128"/>
              </a:cubicBezTo>
              <a:cubicBezTo>
                <a:pt x="91" y="114"/>
                <a:pt x="129" y="0"/>
                <a:pt x="154" y="5"/>
              </a:cubicBezTo>
              <a:cubicBezTo>
                <a:pt x="179" y="10"/>
                <a:pt x="201" y="85"/>
                <a:pt x="223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29</xdr:row>
      <xdr:rowOff>9525</xdr:rowOff>
    </xdr:from>
    <xdr:to>
      <xdr:col>11</xdr:col>
      <xdr:colOff>600075</xdr:colOff>
      <xdr:row>29</xdr:row>
      <xdr:rowOff>9525</xdr:rowOff>
    </xdr:to>
    <xdr:sp>
      <xdr:nvSpPr>
        <xdr:cNvPr id="84" name="Line 298"/>
        <xdr:cNvSpPr>
          <a:spLocks/>
        </xdr:cNvSpPr>
      </xdr:nvSpPr>
      <xdr:spPr>
        <a:xfrm>
          <a:off x="4810125" y="46672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38100</xdr:rowOff>
    </xdr:from>
    <xdr:to>
      <xdr:col>10</xdr:col>
      <xdr:colOff>0</xdr:colOff>
      <xdr:row>29</xdr:row>
      <xdr:rowOff>9525</xdr:rowOff>
    </xdr:to>
    <xdr:sp>
      <xdr:nvSpPr>
        <xdr:cNvPr id="85" name="Line 299"/>
        <xdr:cNvSpPr>
          <a:spLocks/>
        </xdr:cNvSpPr>
      </xdr:nvSpPr>
      <xdr:spPr>
        <a:xfrm flipV="1">
          <a:off x="6096000" y="3400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21</xdr:row>
      <xdr:rowOff>0</xdr:rowOff>
    </xdr:from>
    <xdr:to>
      <xdr:col>10</xdr:col>
      <xdr:colOff>457200</xdr:colOff>
      <xdr:row>29</xdr:row>
      <xdr:rowOff>9525</xdr:rowOff>
    </xdr:to>
    <xdr:sp>
      <xdr:nvSpPr>
        <xdr:cNvPr id="86" name="Line 300"/>
        <xdr:cNvSpPr>
          <a:spLocks/>
        </xdr:cNvSpPr>
      </xdr:nvSpPr>
      <xdr:spPr>
        <a:xfrm flipV="1">
          <a:off x="6553200" y="3362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28575</xdr:rowOff>
    </xdr:from>
    <xdr:to>
      <xdr:col>9</xdr:col>
      <xdr:colOff>180975</xdr:colOff>
      <xdr:row>29</xdr:row>
      <xdr:rowOff>0</xdr:rowOff>
    </xdr:to>
    <xdr:sp>
      <xdr:nvSpPr>
        <xdr:cNvPr id="87" name="Line 301"/>
        <xdr:cNvSpPr>
          <a:spLocks/>
        </xdr:cNvSpPr>
      </xdr:nvSpPr>
      <xdr:spPr>
        <a:xfrm flipV="1">
          <a:off x="5667375" y="4200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29</xdr:row>
      <xdr:rowOff>38100</xdr:rowOff>
    </xdr:from>
    <xdr:to>
      <xdr:col>10</xdr:col>
      <xdr:colOff>57150</xdr:colOff>
      <xdr:row>29</xdr:row>
      <xdr:rowOff>104775</xdr:rowOff>
    </xdr:to>
    <xdr:sp>
      <xdr:nvSpPr>
        <xdr:cNvPr id="88" name="AutoShape 302"/>
        <xdr:cNvSpPr>
          <a:spLocks/>
        </xdr:cNvSpPr>
      </xdr:nvSpPr>
      <xdr:spPr>
        <a:xfrm>
          <a:off x="6038850" y="4695825"/>
          <a:ext cx="11430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514350</xdr:colOff>
      <xdr:row>29</xdr:row>
      <xdr:rowOff>104775</xdr:rowOff>
    </xdr:from>
    <xdr:ext cx="95250" cy="190500"/>
    <xdr:sp>
      <xdr:nvSpPr>
        <xdr:cNvPr id="89" name="Text Box 304"/>
        <xdr:cNvSpPr txBox="1">
          <a:spLocks noChangeArrowheads="1"/>
        </xdr:cNvSpPr>
      </xdr:nvSpPr>
      <xdr:spPr>
        <a:xfrm>
          <a:off x="6000750" y="4762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10</xdr:col>
      <xdr:colOff>361950</xdr:colOff>
      <xdr:row>29</xdr:row>
      <xdr:rowOff>104775</xdr:rowOff>
    </xdr:from>
    <xdr:ext cx="171450" cy="190500"/>
    <xdr:sp>
      <xdr:nvSpPr>
        <xdr:cNvPr id="90" name="Text Box 305"/>
        <xdr:cNvSpPr txBox="1">
          <a:spLocks noChangeArrowheads="1"/>
        </xdr:cNvSpPr>
      </xdr:nvSpPr>
      <xdr:spPr>
        <a:xfrm>
          <a:off x="6457950" y="47625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/>
  </xdr:oneCellAnchor>
  <xdr:oneCellAnchor>
    <xdr:from>
      <xdr:col>9</xdr:col>
      <xdr:colOff>76200</xdr:colOff>
      <xdr:row>29</xdr:row>
      <xdr:rowOff>104775</xdr:rowOff>
    </xdr:from>
    <xdr:ext cx="142875" cy="190500"/>
    <xdr:sp>
      <xdr:nvSpPr>
        <xdr:cNvPr id="91" name="Text Box 306"/>
        <xdr:cNvSpPr txBox="1">
          <a:spLocks noChangeArrowheads="1"/>
        </xdr:cNvSpPr>
      </xdr:nvSpPr>
      <xdr:spPr>
        <a:xfrm>
          <a:off x="5562600" y="47625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twoCellAnchor>
    <xdr:from>
      <xdr:col>6</xdr:col>
      <xdr:colOff>95250</xdr:colOff>
      <xdr:row>42</xdr:row>
      <xdr:rowOff>123825</xdr:rowOff>
    </xdr:from>
    <xdr:to>
      <xdr:col>7</xdr:col>
      <xdr:colOff>9525</xdr:colOff>
      <xdr:row>46</xdr:row>
      <xdr:rowOff>133350</xdr:rowOff>
    </xdr:to>
    <xdr:sp>
      <xdr:nvSpPr>
        <xdr:cNvPr id="92" name="Straight Arrow Connector 2"/>
        <xdr:cNvSpPr>
          <a:spLocks/>
        </xdr:cNvSpPr>
      </xdr:nvSpPr>
      <xdr:spPr>
        <a:xfrm flipH="1">
          <a:off x="3752850" y="6886575"/>
          <a:ext cx="52387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80</xdr:row>
      <xdr:rowOff>0</xdr:rowOff>
    </xdr:from>
    <xdr:to>
      <xdr:col>3</xdr:col>
      <xdr:colOff>114300</xdr:colOff>
      <xdr:row>81</xdr:row>
      <xdr:rowOff>9525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1800225" y="128968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542925</xdr:colOff>
      <xdr:row>79</xdr:row>
      <xdr:rowOff>114300</xdr:rowOff>
    </xdr:from>
    <xdr:to>
      <xdr:col>4</xdr:col>
      <xdr:colOff>76200</xdr:colOff>
      <xdr:row>80</xdr:row>
      <xdr:rowOff>123825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2371725" y="128492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4</xdr:col>
      <xdr:colOff>571500</xdr:colOff>
      <xdr:row>79</xdr:row>
      <xdr:rowOff>104775</xdr:rowOff>
    </xdr:from>
    <xdr:to>
      <xdr:col>5</xdr:col>
      <xdr:colOff>104775</xdr:colOff>
      <xdr:row>80</xdr:row>
      <xdr:rowOff>123825</xdr:rowOff>
    </xdr:to>
    <xdr:sp>
      <xdr:nvSpPr>
        <xdr:cNvPr id="95" name="Text Box 16"/>
        <xdr:cNvSpPr txBox="1">
          <a:spLocks noChangeArrowheads="1"/>
        </xdr:cNvSpPr>
      </xdr:nvSpPr>
      <xdr:spPr>
        <a:xfrm>
          <a:off x="3009900" y="128397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5</xdr:col>
      <xdr:colOff>542925</xdr:colOff>
      <xdr:row>79</xdr:row>
      <xdr:rowOff>142875</xdr:rowOff>
    </xdr:from>
    <xdr:to>
      <xdr:col>6</xdr:col>
      <xdr:colOff>85725</xdr:colOff>
      <xdr:row>80</xdr:row>
      <xdr:rowOff>152400</xdr:rowOff>
    </xdr:to>
    <xdr:sp>
      <xdr:nvSpPr>
        <xdr:cNvPr id="96" name="Text Box 16"/>
        <xdr:cNvSpPr txBox="1">
          <a:spLocks noChangeArrowheads="1"/>
        </xdr:cNvSpPr>
      </xdr:nvSpPr>
      <xdr:spPr>
        <a:xfrm>
          <a:off x="3590925" y="12877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6</xdr:col>
      <xdr:colOff>590550</xdr:colOff>
      <xdr:row>79</xdr:row>
      <xdr:rowOff>95250</xdr:rowOff>
    </xdr:from>
    <xdr:to>
      <xdr:col>7</xdr:col>
      <xdr:colOff>123825</xdr:colOff>
      <xdr:row>80</xdr:row>
      <xdr:rowOff>114300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4248150" y="128301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76200</xdr:colOff>
      <xdr:row>107</xdr:row>
      <xdr:rowOff>0</xdr:rowOff>
    </xdr:from>
    <xdr:to>
      <xdr:col>7</xdr:col>
      <xdr:colOff>485775</xdr:colOff>
      <xdr:row>122</xdr:row>
      <xdr:rowOff>152400</xdr:rowOff>
    </xdr:to>
    <xdr:graphicFrame>
      <xdr:nvGraphicFramePr>
        <xdr:cNvPr id="98" name="Chart 28"/>
        <xdr:cNvGraphicFramePr/>
      </xdr:nvGraphicFramePr>
      <xdr:xfrm>
        <a:off x="76200" y="17154525"/>
        <a:ext cx="4676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7</xdr:col>
      <xdr:colOff>409575</xdr:colOff>
      <xdr:row>145</xdr:row>
      <xdr:rowOff>152400</xdr:rowOff>
    </xdr:to>
    <xdr:graphicFrame>
      <xdr:nvGraphicFramePr>
        <xdr:cNvPr id="99" name="Chart 28"/>
        <xdr:cNvGraphicFramePr/>
      </xdr:nvGraphicFramePr>
      <xdr:xfrm>
        <a:off x="0" y="20831175"/>
        <a:ext cx="46767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581025</xdr:colOff>
      <xdr:row>81</xdr:row>
      <xdr:rowOff>0</xdr:rowOff>
    </xdr:from>
    <xdr:to>
      <xdr:col>3</xdr:col>
      <xdr:colOff>104775</xdr:colOff>
      <xdr:row>82</xdr:row>
      <xdr:rowOff>9525</xdr:rowOff>
    </xdr:to>
    <xdr:sp fLocksText="0">
      <xdr:nvSpPr>
        <xdr:cNvPr id="100" name="Text Box 16"/>
        <xdr:cNvSpPr txBox="1">
          <a:spLocks noChangeArrowheads="1"/>
        </xdr:cNvSpPr>
      </xdr:nvSpPr>
      <xdr:spPr>
        <a:xfrm>
          <a:off x="1800225" y="130587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81</xdr:row>
      <xdr:rowOff>19050</xdr:rowOff>
    </xdr:from>
    <xdr:to>
      <xdr:col>4</xdr:col>
      <xdr:colOff>85725</xdr:colOff>
      <xdr:row>82</xdr:row>
      <xdr:rowOff>38100</xdr:rowOff>
    </xdr:to>
    <xdr:sp>
      <xdr:nvSpPr>
        <xdr:cNvPr id="101" name="Text Box 16"/>
        <xdr:cNvSpPr txBox="1">
          <a:spLocks noChangeArrowheads="1"/>
        </xdr:cNvSpPr>
      </xdr:nvSpPr>
      <xdr:spPr>
        <a:xfrm>
          <a:off x="2371725" y="13077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</a:p>
      </xdr:txBody>
    </xdr:sp>
    <xdr:clientData/>
  </xdr:twoCellAnchor>
  <xdr:twoCellAnchor>
    <xdr:from>
      <xdr:col>4</xdr:col>
      <xdr:colOff>552450</xdr:colOff>
      <xdr:row>81</xdr:row>
      <xdr:rowOff>19050</xdr:rowOff>
    </xdr:from>
    <xdr:to>
      <xdr:col>5</xdr:col>
      <xdr:colOff>85725</xdr:colOff>
      <xdr:row>82</xdr:row>
      <xdr:rowOff>28575</xdr:rowOff>
    </xdr:to>
    <xdr:sp>
      <xdr:nvSpPr>
        <xdr:cNvPr id="102" name="Text Box 16"/>
        <xdr:cNvSpPr txBox="1">
          <a:spLocks noChangeArrowheads="1"/>
        </xdr:cNvSpPr>
      </xdr:nvSpPr>
      <xdr:spPr>
        <a:xfrm>
          <a:off x="2990850" y="13077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5</xdr:col>
      <xdr:colOff>542925</xdr:colOff>
      <xdr:row>80</xdr:row>
      <xdr:rowOff>142875</xdr:rowOff>
    </xdr:from>
    <xdr:to>
      <xdr:col>6</xdr:col>
      <xdr:colOff>85725</xdr:colOff>
      <xdr:row>81</xdr:row>
      <xdr:rowOff>152400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3590925" y="130397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9.9</a:t>
          </a:r>
        </a:p>
      </xdr:txBody>
    </xdr:sp>
    <xdr:clientData/>
  </xdr:twoCellAnchor>
  <xdr:twoCellAnchor>
    <xdr:from>
      <xdr:col>6</xdr:col>
      <xdr:colOff>590550</xdr:colOff>
      <xdr:row>80</xdr:row>
      <xdr:rowOff>152400</xdr:rowOff>
    </xdr:from>
    <xdr:to>
      <xdr:col>7</xdr:col>
      <xdr:colOff>123825</xdr:colOff>
      <xdr:row>81</xdr:row>
      <xdr:rowOff>161925</xdr:rowOff>
    </xdr:to>
    <xdr:sp fLocksText="0">
      <xdr:nvSpPr>
        <xdr:cNvPr id="104" name="Text Box 16"/>
        <xdr:cNvSpPr txBox="1">
          <a:spLocks noChangeArrowheads="1"/>
        </xdr:cNvSpPr>
      </xdr:nvSpPr>
      <xdr:spPr>
        <a:xfrm>
          <a:off x="4248150" y="130492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83</xdr:row>
      <xdr:rowOff>0</xdr:rowOff>
    </xdr:from>
    <xdr:to>
      <xdr:col>3</xdr:col>
      <xdr:colOff>114300</xdr:colOff>
      <xdr:row>84</xdr:row>
      <xdr:rowOff>9525</xdr:rowOff>
    </xdr:to>
    <xdr:sp>
      <xdr:nvSpPr>
        <xdr:cNvPr id="105" name="Text Box 16"/>
        <xdr:cNvSpPr txBox="1">
          <a:spLocks noChangeArrowheads="1"/>
        </xdr:cNvSpPr>
      </xdr:nvSpPr>
      <xdr:spPr>
        <a:xfrm>
          <a:off x="1800225" y="133826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3</xdr:col>
      <xdr:colOff>542925</xdr:colOff>
      <xdr:row>83</xdr:row>
      <xdr:rowOff>19050</xdr:rowOff>
    </xdr:from>
    <xdr:to>
      <xdr:col>4</xdr:col>
      <xdr:colOff>85725</xdr:colOff>
      <xdr:row>84</xdr:row>
      <xdr:rowOff>38100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2371725" y="134016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4</xdr:col>
      <xdr:colOff>552450</xdr:colOff>
      <xdr:row>83</xdr:row>
      <xdr:rowOff>19050</xdr:rowOff>
    </xdr:from>
    <xdr:to>
      <xdr:col>5</xdr:col>
      <xdr:colOff>85725</xdr:colOff>
      <xdr:row>84</xdr:row>
      <xdr:rowOff>28575</xdr:rowOff>
    </xdr:to>
    <xdr:sp>
      <xdr:nvSpPr>
        <xdr:cNvPr id="107" name="Text Box 16"/>
        <xdr:cNvSpPr txBox="1">
          <a:spLocks noChangeArrowheads="1"/>
        </xdr:cNvSpPr>
      </xdr:nvSpPr>
      <xdr:spPr>
        <a:xfrm>
          <a:off x="2990850" y="134016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5</xdr:col>
      <xdr:colOff>542925</xdr:colOff>
      <xdr:row>82</xdr:row>
      <xdr:rowOff>142875</xdr:rowOff>
    </xdr:from>
    <xdr:to>
      <xdr:col>6</xdr:col>
      <xdr:colOff>85725</xdr:colOff>
      <xdr:row>83</xdr:row>
      <xdr:rowOff>152400</xdr:rowOff>
    </xdr:to>
    <xdr:sp>
      <xdr:nvSpPr>
        <xdr:cNvPr id="108" name="Text Box 16"/>
        <xdr:cNvSpPr txBox="1">
          <a:spLocks noChangeArrowheads="1"/>
        </xdr:cNvSpPr>
      </xdr:nvSpPr>
      <xdr:spPr>
        <a:xfrm>
          <a:off x="3590925" y="133635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twoCellAnchor>
  <xdr:twoCellAnchor>
    <xdr:from>
      <xdr:col>6</xdr:col>
      <xdr:colOff>600075</xdr:colOff>
      <xdr:row>82</xdr:row>
      <xdr:rowOff>152400</xdr:rowOff>
    </xdr:from>
    <xdr:to>
      <xdr:col>7</xdr:col>
      <xdr:colOff>133350</xdr:colOff>
      <xdr:row>84</xdr:row>
      <xdr:rowOff>0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4257675" y="133731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2</xdr:col>
      <xdr:colOff>609600</xdr:colOff>
      <xdr:row>85</xdr:row>
      <xdr:rowOff>0</xdr:rowOff>
    </xdr:from>
    <xdr:to>
      <xdr:col>3</xdr:col>
      <xdr:colOff>133350</xdr:colOff>
      <xdr:row>86</xdr:row>
      <xdr:rowOff>9525</xdr:rowOff>
    </xdr:to>
    <xdr:sp>
      <xdr:nvSpPr>
        <xdr:cNvPr id="110" name="Text Box 16"/>
        <xdr:cNvSpPr txBox="1">
          <a:spLocks noChangeArrowheads="1"/>
        </xdr:cNvSpPr>
      </xdr:nvSpPr>
      <xdr:spPr>
        <a:xfrm>
          <a:off x="1828800" y="137064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3</xdr:col>
      <xdr:colOff>542925</xdr:colOff>
      <xdr:row>85</xdr:row>
      <xdr:rowOff>19050</xdr:rowOff>
    </xdr:from>
    <xdr:to>
      <xdr:col>4</xdr:col>
      <xdr:colOff>85725</xdr:colOff>
      <xdr:row>86</xdr:row>
      <xdr:rowOff>38100</xdr:rowOff>
    </xdr:to>
    <xdr:sp>
      <xdr:nvSpPr>
        <xdr:cNvPr id="111" name="Text Box 16"/>
        <xdr:cNvSpPr txBox="1">
          <a:spLocks noChangeArrowheads="1"/>
        </xdr:cNvSpPr>
      </xdr:nvSpPr>
      <xdr:spPr>
        <a:xfrm>
          <a:off x="2371725" y="137255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</a:t>
          </a:r>
        </a:p>
      </xdr:txBody>
    </xdr:sp>
    <xdr:clientData/>
  </xdr:twoCellAnchor>
  <xdr:twoCellAnchor>
    <xdr:from>
      <xdr:col>4</xdr:col>
      <xdr:colOff>552450</xdr:colOff>
      <xdr:row>85</xdr:row>
      <xdr:rowOff>19050</xdr:rowOff>
    </xdr:from>
    <xdr:to>
      <xdr:col>5</xdr:col>
      <xdr:colOff>85725</xdr:colOff>
      <xdr:row>86</xdr:row>
      <xdr:rowOff>28575</xdr:rowOff>
    </xdr:to>
    <xdr:sp>
      <xdr:nvSpPr>
        <xdr:cNvPr id="112" name="Text Box 16"/>
        <xdr:cNvSpPr txBox="1">
          <a:spLocks noChangeArrowheads="1"/>
        </xdr:cNvSpPr>
      </xdr:nvSpPr>
      <xdr:spPr>
        <a:xfrm>
          <a:off x="2990850" y="137255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163</a:t>
          </a:r>
        </a:p>
      </xdr:txBody>
    </xdr:sp>
    <xdr:clientData/>
  </xdr:twoCellAnchor>
  <xdr:twoCellAnchor>
    <xdr:from>
      <xdr:col>5</xdr:col>
      <xdr:colOff>542925</xdr:colOff>
      <xdr:row>84</xdr:row>
      <xdr:rowOff>142875</xdr:rowOff>
    </xdr:from>
    <xdr:to>
      <xdr:col>6</xdr:col>
      <xdr:colOff>85725</xdr:colOff>
      <xdr:row>85</xdr:row>
      <xdr:rowOff>152400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3590925" y="136874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189</a:t>
          </a:r>
        </a:p>
      </xdr:txBody>
    </xdr:sp>
    <xdr:clientData/>
  </xdr:twoCellAnchor>
  <xdr:twoCellAnchor>
    <xdr:from>
      <xdr:col>6</xdr:col>
      <xdr:colOff>590550</xdr:colOff>
      <xdr:row>84</xdr:row>
      <xdr:rowOff>152400</xdr:rowOff>
    </xdr:from>
    <xdr:to>
      <xdr:col>7</xdr:col>
      <xdr:colOff>123825</xdr:colOff>
      <xdr:row>85</xdr:row>
      <xdr:rowOff>161925</xdr:rowOff>
    </xdr:to>
    <xdr:sp fLocksText="0">
      <xdr:nvSpPr>
        <xdr:cNvPr id="114" name="Text Box 16"/>
        <xdr:cNvSpPr txBox="1">
          <a:spLocks noChangeArrowheads="1"/>
        </xdr:cNvSpPr>
      </xdr:nvSpPr>
      <xdr:spPr>
        <a:xfrm>
          <a:off x="4248150" y="136969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87</xdr:row>
      <xdr:rowOff>0</xdr:rowOff>
    </xdr:from>
    <xdr:to>
      <xdr:col>3</xdr:col>
      <xdr:colOff>133350</xdr:colOff>
      <xdr:row>88</xdr:row>
      <xdr:rowOff>9525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828800" y="140303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</a:t>
          </a:r>
        </a:p>
      </xdr:txBody>
    </xdr:sp>
    <xdr:clientData/>
  </xdr:twoCellAnchor>
  <xdr:twoCellAnchor>
    <xdr:from>
      <xdr:col>3</xdr:col>
      <xdr:colOff>542925</xdr:colOff>
      <xdr:row>87</xdr:row>
      <xdr:rowOff>19050</xdr:rowOff>
    </xdr:from>
    <xdr:to>
      <xdr:col>4</xdr:col>
      <xdr:colOff>85725</xdr:colOff>
      <xdr:row>88</xdr:row>
      <xdr:rowOff>38100</xdr:rowOff>
    </xdr:to>
    <xdr:sp>
      <xdr:nvSpPr>
        <xdr:cNvPr id="116" name="Text Box 16"/>
        <xdr:cNvSpPr txBox="1">
          <a:spLocks noChangeArrowheads="1"/>
        </xdr:cNvSpPr>
      </xdr:nvSpPr>
      <xdr:spPr>
        <a:xfrm>
          <a:off x="2371725" y="140493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3.6</a:t>
          </a:r>
        </a:p>
      </xdr:txBody>
    </xdr:sp>
    <xdr:clientData/>
  </xdr:twoCellAnchor>
  <xdr:twoCellAnchor>
    <xdr:from>
      <xdr:col>4</xdr:col>
      <xdr:colOff>552450</xdr:colOff>
      <xdr:row>87</xdr:row>
      <xdr:rowOff>19050</xdr:rowOff>
    </xdr:from>
    <xdr:to>
      <xdr:col>5</xdr:col>
      <xdr:colOff>85725</xdr:colOff>
      <xdr:row>88</xdr:row>
      <xdr:rowOff>28575</xdr:rowOff>
    </xdr:to>
    <xdr:sp>
      <xdr:nvSpPr>
        <xdr:cNvPr id="117" name="Text Box 16"/>
        <xdr:cNvSpPr txBox="1">
          <a:spLocks noChangeArrowheads="1"/>
        </xdr:cNvSpPr>
      </xdr:nvSpPr>
      <xdr:spPr>
        <a:xfrm>
          <a:off x="2990850" y="140493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542925</xdr:colOff>
      <xdr:row>86</xdr:row>
      <xdr:rowOff>142875</xdr:rowOff>
    </xdr:from>
    <xdr:to>
      <xdr:col>6</xdr:col>
      <xdr:colOff>85725</xdr:colOff>
      <xdr:row>87</xdr:row>
      <xdr:rowOff>152400</xdr:rowOff>
    </xdr:to>
    <xdr:sp>
      <xdr:nvSpPr>
        <xdr:cNvPr id="118" name="Text Box 16"/>
        <xdr:cNvSpPr txBox="1">
          <a:spLocks noChangeArrowheads="1"/>
        </xdr:cNvSpPr>
      </xdr:nvSpPr>
      <xdr:spPr>
        <a:xfrm>
          <a:off x="3590925" y="14011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</a:p>
      </xdr:txBody>
    </xdr:sp>
    <xdr:clientData/>
  </xdr:twoCellAnchor>
  <xdr:twoCellAnchor>
    <xdr:from>
      <xdr:col>6</xdr:col>
      <xdr:colOff>590550</xdr:colOff>
      <xdr:row>86</xdr:row>
      <xdr:rowOff>152400</xdr:rowOff>
    </xdr:from>
    <xdr:to>
      <xdr:col>7</xdr:col>
      <xdr:colOff>123825</xdr:colOff>
      <xdr:row>87</xdr:row>
      <xdr:rowOff>161925</xdr:rowOff>
    </xdr:to>
    <xdr:sp fLocksText="0">
      <xdr:nvSpPr>
        <xdr:cNvPr id="119" name="Text Box 16"/>
        <xdr:cNvSpPr txBox="1">
          <a:spLocks noChangeArrowheads="1"/>
        </xdr:cNvSpPr>
      </xdr:nvSpPr>
      <xdr:spPr>
        <a:xfrm>
          <a:off x="4248150" y="140208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0.73575</cdr:y>
    </cdr:from>
    <cdr:to>
      <cdr:x>0.53075</cdr:x>
      <cdr:y>0.78975</cdr:y>
    </cdr:to>
    <cdr:sp>
      <cdr:nvSpPr>
        <cdr:cNvPr id="1" name="AutoShape 1025"/>
        <cdr:cNvSpPr>
          <a:spLocks/>
        </cdr:cNvSpPr>
      </cdr:nvSpPr>
      <cdr:spPr>
        <a:xfrm>
          <a:off x="2209800" y="1914525"/>
          <a:ext cx="1047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0.4365</cdr:y>
    </cdr:from>
    <cdr:to>
      <cdr:x>0.36775</cdr:x>
      <cdr:y>0.5005</cdr:y>
    </cdr:to>
    <cdr:sp>
      <cdr:nvSpPr>
        <cdr:cNvPr id="2" name="AutoShape 1026"/>
        <cdr:cNvSpPr>
          <a:spLocks/>
        </cdr:cNvSpPr>
      </cdr:nvSpPr>
      <cdr:spPr>
        <a:xfrm>
          <a:off x="981075" y="1133475"/>
          <a:ext cx="619125" cy="171450"/>
        </a:xfrm>
        <a:prstGeom prst="wedgeRectCallout">
          <a:avLst>
            <a:gd name="adj1" fmla="val 148782"/>
            <a:gd name="adj2" fmla="val 4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&lt; </a:t>
          </a:r>
          <a:r>
            <a:rPr lang="en-US" cap="none" sz="1000" b="0" i="0" u="none" baseline="0">
              <a:solidFill>
                <a:srgbClr val="000000"/>
              </a:solidFill>
            </a:rPr>
            <a:t>s</a:t>
          </a:r>
        </a:p>
      </cdr:txBody>
    </cdr:sp>
  </cdr:relSizeAnchor>
  <cdr:relSizeAnchor xmlns:cdr="http://schemas.openxmlformats.org/drawingml/2006/chartDrawing">
    <cdr:from>
      <cdr:x>0.731</cdr:x>
      <cdr:y>0.5215</cdr:y>
    </cdr:from>
    <cdr:to>
      <cdr:x>0.819</cdr:x>
      <cdr:y>0.58025</cdr:y>
    </cdr:to>
    <cdr:sp>
      <cdr:nvSpPr>
        <cdr:cNvPr id="3" name="AutoShape 1027"/>
        <cdr:cNvSpPr>
          <a:spLocks/>
        </cdr:cNvSpPr>
      </cdr:nvSpPr>
      <cdr:spPr>
        <a:xfrm>
          <a:off x="3181350" y="1352550"/>
          <a:ext cx="381000" cy="152400"/>
        </a:xfrm>
        <a:prstGeom prst="wedgeRectCallout">
          <a:avLst>
            <a:gd name="adj1" fmla="val -246078"/>
            <a:gd name="adj2" fmla="val 2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</a:rPr>
            <a:t> = 3</a:t>
          </a:r>
        </a:p>
      </cdr:txBody>
    </cdr:sp>
  </cdr:relSizeAnchor>
  <cdr:relSizeAnchor xmlns:cdr="http://schemas.openxmlformats.org/drawingml/2006/chartDrawing">
    <cdr:from>
      <cdr:x>0.44125</cdr:x>
      <cdr:y>0.848</cdr:y>
    </cdr:from>
    <cdr:to>
      <cdr:x>0.44125</cdr:x>
      <cdr:y>0.848</cdr:y>
    </cdr:to>
    <cdr:pic>
      <cdr:nvPicPr>
        <cdr:cNvPr id="4" name="Picture 10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14525" y="22098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0.54675</cdr:x>
      <cdr:y>0.66925</cdr:y>
    </cdr:from>
    <cdr:to>
      <cdr:x>0.54675</cdr:x>
      <cdr:y>0.82</cdr:y>
    </cdr:to>
    <cdr:sp>
      <cdr:nvSpPr>
        <cdr:cNvPr id="5" name="Line 1030"/>
        <cdr:cNvSpPr>
          <a:spLocks/>
        </cdr:cNvSpPr>
      </cdr:nvSpPr>
      <cdr:spPr>
        <a:xfrm>
          <a:off x="2371725" y="1743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0.74625</cdr:y>
    </cdr:from>
    <cdr:to>
      <cdr:x>0.413</cdr:x>
      <cdr:y>0.7885</cdr:y>
    </cdr:to>
    <cdr:sp>
      <cdr:nvSpPr>
        <cdr:cNvPr id="1" name="AutoShape 1025"/>
        <cdr:cNvSpPr>
          <a:spLocks/>
        </cdr:cNvSpPr>
      </cdr:nvSpPr>
      <cdr:spPr>
        <a:xfrm>
          <a:off x="1600200" y="1943100"/>
          <a:ext cx="133350" cy="1143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0.335</cdr:y>
    </cdr:from>
    <cdr:to>
      <cdr:x>0.68425</cdr:x>
      <cdr:y>0.4105</cdr:y>
    </cdr:to>
    <cdr:sp>
      <cdr:nvSpPr>
        <cdr:cNvPr id="2" name="AutoShape 1026"/>
        <cdr:cNvSpPr>
          <a:spLocks/>
        </cdr:cNvSpPr>
      </cdr:nvSpPr>
      <cdr:spPr>
        <a:xfrm>
          <a:off x="1914525" y="866775"/>
          <a:ext cx="962025" cy="200025"/>
        </a:xfrm>
        <a:prstGeom prst="wedgeRectCallout">
          <a:avLst>
            <a:gd name="adj1" fmla="val -76828"/>
            <a:gd name="adj2" fmla="val 498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9</a:t>
          </a:r>
        </a:p>
      </cdr:txBody>
    </cdr:sp>
  </cdr:relSizeAnchor>
  <cdr:relSizeAnchor xmlns:cdr="http://schemas.openxmlformats.org/drawingml/2006/chartDrawing">
    <cdr:from>
      <cdr:x>0.624</cdr:x>
      <cdr:y>0.5065</cdr:y>
    </cdr:from>
    <cdr:to>
      <cdr:x>0.727</cdr:x>
      <cdr:y>0.57175</cdr:y>
    </cdr:to>
    <cdr:sp>
      <cdr:nvSpPr>
        <cdr:cNvPr id="3" name="AutoShape 1027"/>
        <cdr:cNvSpPr>
          <a:spLocks/>
        </cdr:cNvSpPr>
      </cdr:nvSpPr>
      <cdr:spPr>
        <a:xfrm>
          <a:off x="2619375" y="1314450"/>
          <a:ext cx="438150" cy="171450"/>
        </a:xfrm>
        <a:prstGeom prst="wedgeRectCallout">
          <a:avLst>
            <a:gd name="adj1" fmla="val -267856"/>
            <a:gd name="adj2" fmla="val 3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30000">
              <a:solidFill>
                <a:srgbClr val="000000"/>
              </a:solidFill>
            </a:rPr>
            <a:t>2 </a:t>
          </a:r>
          <a:r>
            <a:rPr lang="en-US" cap="none" sz="1000" b="0" i="0" u="none" baseline="0">
              <a:solidFill>
                <a:srgbClr val="000000"/>
              </a:solidFill>
            </a:rPr>
            <a:t>= 9</a:t>
          </a:r>
        </a:p>
      </cdr:txBody>
    </cdr:sp>
  </cdr:relSizeAnchor>
  <cdr:relSizeAnchor xmlns:cdr="http://schemas.openxmlformats.org/drawingml/2006/chartDrawing">
    <cdr:from>
      <cdr:x>0.28175</cdr:x>
      <cdr:y>0.87875</cdr:y>
    </cdr:from>
    <cdr:to>
      <cdr:x>0.28175</cdr:x>
      <cdr:y>0.87875</cdr:y>
    </cdr:to>
    <cdr:pic>
      <cdr:nvPicPr>
        <cdr:cNvPr id="4" name="Picture 102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81100" y="22860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</cdr:x>
      <cdr:y>0.6925</cdr:y>
    </cdr:from>
    <cdr:to>
      <cdr:x>0.3955</cdr:x>
      <cdr:y>0.82075</cdr:y>
    </cdr:to>
    <cdr:sp>
      <cdr:nvSpPr>
        <cdr:cNvPr id="5" name="Line 1029"/>
        <cdr:cNvSpPr>
          <a:spLocks/>
        </cdr:cNvSpPr>
      </cdr:nvSpPr>
      <cdr:spPr>
        <a:xfrm flipH="1">
          <a:off x="1657350" y="18002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0.76125</cdr:y>
    </cdr:from>
    <cdr:to>
      <cdr:x>0.5795</cdr:x>
      <cdr:y>0.80225</cdr:y>
    </cdr:to>
    <cdr:sp>
      <cdr:nvSpPr>
        <cdr:cNvPr id="1" name="AutoShape 1025"/>
        <cdr:cNvSpPr>
          <a:spLocks/>
        </cdr:cNvSpPr>
      </cdr:nvSpPr>
      <cdr:spPr>
        <a:xfrm>
          <a:off x="2276475" y="1914525"/>
          <a:ext cx="123825" cy="104775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0.19375</cdr:x>
      <cdr:y>0.4755</cdr:y>
    </cdr:from>
    <cdr:to>
      <cdr:x>0.417</cdr:x>
      <cdr:y>0.536</cdr:y>
    </cdr:to>
    <cdr:sp>
      <cdr:nvSpPr>
        <cdr:cNvPr id="2" name="AutoShape 1026"/>
        <cdr:cNvSpPr>
          <a:spLocks/>
        </cdr:cNvSpPr>
      </cdr:nvSpPr>
      <cdr:spPr>
        <a:xfrm>
          <a:off x="800100" y="1200150"/>
          <a:ext cx="923925" cy="152400"/>
        </a:xfrm>
        <a:prstGeom prst="wedgeRectCallout">
          <a:avLst>
            <a:gd name="adj1" fmla="val 110833"/>
            <a:gd name="adj2" fmla="val 4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65</a:t>
          </a:r>
        </a:p>
      </cdr:txBody>
    </cdr:sp>
  </cdr:relSizeAnchor>
  <cdr:relSizeAnchor xmlns:cdr="http://schemas.openxmlformats.org/drawingml/2006/chartDrawing">
    <cdr:from>
      <cdr:x>0.7435</cdr:x>
      <cdr:y>0.4755</cdr:y>
    </cdr:from>
    <cdr:to>
      <cdr:x>0.83275</cdr:x>
      <cdr:y>0.544</cdr:y>
    </cdr:to>
    <cdr:sp>
      <cdr:nvSpPr>
        <cdr:cNvPr id="3" name="AutoShape 1027"/>
        <cdr:cNvSpPr>
          <a:spLocks/>
        </cdr:cNvSpPr>
      </cdr:nvSpPr>
      <cdr:spPr>
        <a:xfrm>
          <a:off x="3086100" y="1200150"/>
          <a:ext cx="371475" cy="171450"/>
        </a:xfrm>
        <a:prstGeom prst="wedgeRectCallout">
          <a:avLst>
            <a:gd name="adj1" fmla="val -185379"/>
            <a:gd name="adj2" fmla="val 25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</a:rPr>
            <a:t> = 3</a:t>
          </a:r>
        </a:p>
      </cdr:txBody>
    </cdr:sp>
  </cdr:relSizeAnchor>
  <cdr:relSizeAnchor xmlns:cdr="http://schemas.openxmlformats.org/drawingml/2006/chartDrawing">
    <cdr:from>
      <cdr:x>0.68675</cdr:x>
      <cdr:y>0.50325</cdr:y>
    </cdr:from>
    <cdr:to>
      <cdr:x>0.68675</cdr:x>
      <cdr:y>0.76075</cdr:y>
    </cdr:to>
    <cdr:sp>
      <cdr:nvSpPr>
        <cdr:cNvPr id="4" name="Line 1028"/>
        <cdr:cNvSpPr>
          <a:spLocks/>
        </cdr:cNvSpPr>
      </cdr:nvSpPr>
      <cdr:spPr>
        <a:xfrm flipV="1">
          <a:off x="2847975" y="12668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0.3235</cdr:y>
    </cdr:from>
    <cdr:to>
      <cdr:x>0.56525</cdr:x>
      <cdr:y>0.76075</cdr:y>
    </cdr:to>
    <cdr:sp>
      <cdr:nvSpPr>
        <cdr:cNvPr id="5" name="Line 1029"/>
        <cdr:cNvSpPr>
          <a:spLocks/>
        </cdr:cNvSpPr>
      </cdr:nvSpPr>
      <cdr:spPr>
        <a:xfrm flipV="1">
          <a:off x="2343150" y="8096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0.691</cdr:y>
    </cdr:from>
    <cdr:to>
      <cdr:x>0.68675</cdr:x>
      <cdr:y>0.6915</cdr:y>
    </cdr:to>
    <cdr:sp>
      <cdr:nvSpPr>
        <cdr:cNvPr id="6" name="Line 1030"/>
        <cdr:cNvSpPr>
          <a:spLocks/>
        </cdr:cNvSpPr>
      </cdr:nvSpPr>
      <cdr:spPr>
        <a:xfrm flipV="1">
          <a:off x="2343150" y="1743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0.88625</cdr:y>
    </cdr:from>
    <cdr:to>
      <cdr:x>0.6205</cdr:x>
      <cdr:y>0.88625</cdr:y>
    </cdr:to>
    <cdr:pic>
      <cdr:nvPicPr>
        <cdr:cNvPr id="7" name="Picture 103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0" y="2228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0.78725</cdr:y>
    </cdr:from>
    <cdr:to>
      <cdr:x>0.572</cdr:x>
      <cdr:y>0.82425</cdr:y>
    </cdr:to>
    <cdr:sp>
      <cdr:nvSpPr>
        <cdr:cNvPr id="1" name="AutoShape 1"/>
        <cdr:cNvSpPr>
          <a:spLocks/>
        </cdr:cNvSpPr>
      </cdr:nvSpPr>
      <cdr:spPr>
        <a:xfrm>
          <a:off x="2286000" y="2114550"/>
          <a:ext cx="133350" cy="9525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0.48575</cdr:y>
    </cdr:from>
    <cdr:to>
      <cdr:x>0.41675</cdr:x>
      <cdr:y>0.54925</cdr:y>
    </cdr:to>
    <cdr:sp>
      <cdr:nvSpPr>
        <cdr:cNvPr id="2" name="AutoShape 2"/>
        <cdr:cNvSpPr>
          <a:spLocks/>
        </cdr:cNvSpPr>
      </cdr:nvSpPr>
      <cdr:spPr>
        <a:xfrm>
          <a:off x="790575" y="1304925"/>
          <a:ext cx="971550" cy="171450"/>
        </a:xfrm>
        <a:prstGeom prst="wedgeRectCallout">
          <a:avLst>
            <a:gd name="adj1" fmla="val 110833"/>
            <a:gd name="adj2" fmla="val 4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= 65</a:t>
          </a:r>
        </a:p>
      </cdr:txBody>
    </cdr:sp>
  </cdr:relSizeAnchor>
  <cdr:relSizeAnchor xmlns:cdr="http://schemas.openxmlformats.org/drawingml/2006/chartDrawing">
    <cdr:from>
      <cdr:x>0.6085</cdr:x>
      <cdr:y>0.8955</cdr:y>
    </cdr:from>
    <cdr:to>
      <cdr:x>0.6085</cdr:x>
      <cdr:y>0.8955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0" y="24098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0.55575</cdr:x>
      <cdr:y>0.3425</cdr:y>
    </cdr:from>
    <cdr:to>
      <cdr:x>0.55575</cdr:x>
      <cdr:y>0.78725</cdr:y>
    </cdr:to>
    <cdr:sp>
      <cdr:nvSpPr>
        <cdr:cNvPr id="4" name="Line 4"/>
        <cdr:cNvSpPr>
          <a:spLocks/>
        </cdr:cNvSpPr>
      </cdr:nvSpPr>
      <cdr:spPr>
        <a:xfrm flipV="1">
          <a:off x="2352675" y="9144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0.53075</cdr:y>
    </cdr:from>
    <cdr:to>
      <cdr:x>0.598</cdr:x>
      <cdr:y>0.78725</cdr:y>
    </cdr:to>
    <cdr:sp>
      <cdr:nvSpPr>
        <cdr:cNvPr id="5" name="Line 5"/>
        <cdr:cNvSpPr>
          <a:spLocks/>
        </cdr:cNvSpPr>
      </cdr:nvSpPr>
      <cdr:spPr>
        <a:xfrm flipV="1">
          <a:off x="2533650" y="14287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0.55575</cdr:x>
      <cdr:y>0.72625</cdr:y>
    </cdr:from>
    <cdr:to>
      <cdr:x>0.598</cdr:x>
      <cdr:y>0.72625</cdr:y>
    </cdr:to>
    <cdr:sp>
      <cdr:nvSpPr>
        <cdr:cNvPr id="6" name="Line 6"/>
        <cdr:cNvSpPr>
          <a:spLocks/>
        </cdr:cNvSpPr>
      </cdr:nvSpPr>
      <cdr:spPr>
        <a:xfrm>
          <a:off x="2352675" y="1952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</cdr:x>
      <cdr:y>0.485</cdr:y>
    </cdr:from>
    <cdr:to>
      <cdr:x>0.83025</cdr:x>
      <cdr:y>0.5595</cdr:y>
    </cdr:to>
    <cdr:sp>
      <cdr:nvSpPr>
        <cdr:cNvPr id="7" name="AutoShape 7"/>
        <cdr:cNvSpPr>
          <a:spLocks/>
        </cdr:cNvSpPr>
      </cdr:nvSpPr>
      <cdr:spPr>
        <a:xfrm>
          <a:off x="2933700" y="1304925"/>
          <a:ext cx="581025" cy="200025"/>
        </a:xfrm>
        <a:prstGeom prst="wedgeRectCallout">
          <a:avLst>
            <a:gd name="adj1" fmla="val -134699"/>
            <a:gd name="adj2" fmla="val 269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</a:rPr>
            <a:t> = .95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vmlDrawing" Target="../drawings/vmlDrawing4.vml" /><Relationship Id="rId13" Type="http://schemas.openxmlformats.org/officeDocument/2006/relationships/drawing" Target="../drawings/drawing10.xm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5.vml" /><Relationship Id="rId11" Type="http://schemas.openxmlformats.org/officeDocument/2006/relationships/drawing" Target="../drawings/drawing15.xm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6.vml" /><Relationship Id="rId7" Type="http://schemas.openxmlformats.org/officeDocument/2006/relationships/drawing" Target="../drawings/drawing18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oleObject" Target="../embeddings/oleObject_8_12.bin" /><Relationship Id="rId14" Type="http://schemas.openxmlformats.org/officeDocument/2006/relationships/oleObject" Target="../embeddings/oleObject_8_13.bin" /><Relationship Id="rId15" Type="http://schemas.openxmlformats.org/officeDocument/2006/relationships/oleObject" Target="../embeddings/oleObject_8_14.bin" /><Relationship Id="rId16" Type="http://schemas.openxmlformats.org/officeDocument/2006/relationships/oleObject" Target="../embeddings/oleObject_8_15.bin" /><Relationship Id="rId17" Type="http://schemas.openxmlformats.org/officeDocument/2006/relationships/oleObject" Target="../embeddings/oleObject_8_16.bin" /><Relationship Id="rId18" Type="http://schemas.openxmlformats.org/officeDocument/2006/relationships/oleObject" Target="../embeddings/oleObject_8_17.bin" /><Relationship Id="rId19" Type="http://schemas.openxmlformats.org/officeDocument/2006/relationships/oleObject" Target="../embeddings/oleObject_8_18.bin" /><Relationship Id="rId20" Type="http://schemas.openxmlformats.org/officeDocument/2006/relationships/oleObject" Target="../embeddings/oleObject_8_19.bin" /><Relationship Id="rId21" Type="http://schemas.openxmlformats.org/officeDocument/2006/relationships/oleObject" Target="../embeddings/oleObject_8_20.bin" /><Relationship Id="rId22" Type="http://schemas.openxmlformats.org/officeDocument/2006/relationships/oleObject" Target="../embeddings/oleObject_8_21.bin" /><Relationship Id="rId23" Type="http://schemas.openxmlformats.org/officeDocument/2006/relationships/oleObject" Target="../embeddings/oleObject_8_22.bin" /><Relationship Id="rId24" Type="http://schemas.openxmlformats.org/officeDocument/2006/relationships/oleObject" Target="../embeddings/oleObject_8_23.bin" /><Relationship Id="rId25" Type="http://schemas.openxmlformats.org/officeDocument/2006/relationships/oleObject" Target="../embeddings/oleObject_8_24.bin" /><Relationship Id="rId26" Type="http://schemas.openxmlformats.org/officeDocument/2006/relationships/oleObject" Target="../embeddings/oleObject_8_25.bin" /><Relationship Id="rId27" Type="http://schemas.openxmlformats.org/officeDocument/2006/relationships/oleObject" Target="../embeddings/oleObject_8_26.bin" /><Relationship Id="rId28" Type="http://schemas.openxmlformats.org/officeDocument/2006/relationships/oleObject" Target="../embeddings/oleObject_8_27.bin" /><Relationship Id="rId29" Type="http://schemas.openxmlformats.org/officeDocument/2006/relationships/oleObject" Target="../embeddings/oleObject_8_28.bin" /><Relationship Id="rId30" Type="http://schemas.openxmlformats.org/officeDocument/2006/relationships/oleObject" Target="../embeddings/oleObject_8_29.bin" /><Relationship Id="rId31" Type="http://schemas.openxmlformats.org/officeDocument/2006/relationships/oleObject" Target="../embeddings/oleObject_8_30.bin" /><Relationship Id="rId32" Type="http://schemas.openxmlformats.org/officeDocument/2006/relationships/oleObject" Target="../embeddings/oleObject_8_31.bin" /><Relationship Id="rId33" Type="http://schemas.openxmlformats.org/officeDocument/2006/relationships/oleObject" Target="../embeddings/oleObject_8_32.bin" /><Relationship Id="rId34" Type="http://schemas.openxmlformats.org/officeDocument/2006/relationships/oleObject" Target="../embeddings/oleObject_8_33.bin" /><Relationship Id="rId35" Type="http://schemas.openxmlformats.org/officeDocument/2006/relationships/oleObject" Target="../embeddings/oleObject_8_34.bin" /><Relationship Id="rId36" Type="http://schemas.openxmlformats.org/officeDocument/2006/relationships/oleObject" Target="../embeddings/oleObject_8_35.bin" /><Relationship Id="rId37" Type="http://schemas.openxmlformats.org/officeDocument/2006/relationships/oleObject" Target="../embeddings/oleObject_8_36.bin" /><Relationship Id="rId38" Type="http://schemas.openxmlformats.org/officeDocument/2006/relationships/vmlDrawing" Target="../drawings/vmlDrawing7.vml" /><Relationship Id="rId3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4.28125" style="0" customWidth="1"/>
    <col min="4" max="4" width="4.421875" style="0" customWidth="1"/>
    <col min="5" max="5" width="4.8515625" style="0" customWidth="1"/>
    <col min="6" max="6" width="1.28515625" style="0" customWidth="1"/>
    <col min="7" max="7" width="12.57421875" style="0" customWidth="1"/>
    <col min="8" max="11" width="11.7109375" style="0" customWidth="1"/>
    <col min="12" max="12" width="4.57421875" style="0" customWidth="1"/>
    <col min="13" max="13" width="17.7109375" style="0" hidden="1" customWidth="1"/>
    <col min="14" max="14" width="9.28125" style="0" hidden="1" customWidth="1"/>
    <col min="15" max="15" width="5.7109375" style="0" customWidth="1"/>
    <col min="16" max="16" width="6.28125" style="0" customWidth="1"/>
    <col min="17" max="17" width="5.57421875" style="0" customWidth="1"/>
    <col min="18" max="18" width="5.140625" style="0" customWidth="1"/>
    <col min="19" max="19" width="5.7109375" style="0" customWidth="1"/>
  </cols>
  <sheetData>
    <row r="1" spans="1:5" ht="12.75" thickBot="1">
      <c r="A1" s="9" t="s">
        <v>11</v>
      </c>
      <c r="E1" s="10"/>
    </row>
    <row r="2" spans="1:14" ht="12.75">
      <c r="A2" s="8">
        <v>5</v>
      </c>
      <c r="B2" s="4"/>
      <c r="C2" s="3" t="s">
        <v>11</v>
      </c>
      <c r="D2" s="3" t="s">
        <v>110</v>
      </c>
      <c r="E2" s="11" t="s">
        <v>111</v>
      </c>
      <c r="M2" s="6" t="s">
        <v>15</v>
      </c>
      <c r="N2" s="6"/>
    </row>
    <row r="3" spans="1:14" ht="12.75">
      <c r="A3" s="8">
        <v>4</v>
      </c>
      <c r="B3" s="1"/>
      <c r="C3" s="5">
        <v>0</v>
      </c>
      <c r="D3" s="1">
        <v>0</v>
      </c>
      <c r="E3">
        <f>D3/$D$14</f>
        <v>0</v>
      </c>
      <c r="M3" s="17" t="s">
        <v>12</v>
      </c>
      <c r="N3" s="1"/>
    </row>
    <row r="4" spans="1:14" ht="12">
      <c r="A4" s="8">
        <v>5</v>
      </c>
      <c r="B4" s="1"/>
      <c r="C4" s="5">
        <v>1</v>
      </c>
      <c r="D4" s="1">
        <v>1</v>
      </c>
      <c r="E4">
        <f aca="true" t="shared" si="0" ref="E4:E13">D4/$D$14</f>
        <v>0.04</v>
      </c>
      <c r="M4" s="16" t="s">
        <v>0</v>
      </c>
      <c r="N4" s="1">
        <v>5.12</v>
      </c>
    </row>
    <row r="5" spans="1:14" ht="12">
      <c r="A5" s="8">
        <v>8</v>
      </c>
      <c r="B5" s="1"/>
      <c r="C5" s="5">
        <v>2</v>
      </c>
      <c r="D5" s="1">
        <v>2</v>
      </c>
      <c r="E5">
        <f t="shared" si="0"/>
        <v>0.08</v>
      </c>
      <c r="M5" s="16" t="s">
        <v>1</v>
      </c>
      <c r="N5" s="1">
        <v>4</v>
      </c>
    </row>
    <row r="6" spans="1:14" ht="12">
      <c r="A6" s="8">
        <v>3</v>
      </c>
      <c r="B6" s="1"/>
      <c r="C6" s="5">
        <v>3</v>
      </c>
      <c r="D6" s="1">
        <v>6</v>
      </c>
      <c r="E6">
        <f t="shared" si="0"/>
        <v>0.24</v>
      </c>
      <c r="M6" s="16" t="s">
        <v>2</v>
      </c>
      <c r="N6" s="1">
        <v>3</v>
      </c>
    </row>
    <row r="7" spans="1:5" ht="12">
      <c r="A7" s="8">
        <v>9</v>
      </c>
      <c r="B7" s="1"/>
      <c r="C7" s="5">
        <v>4</v>
      </c>
      <c r="D7" s="1">
        <v>4</v>
      </c>
      <c r="E7">
        <f t="shared" si="0"/>
        <v>0.16</v>
      </c>
    </row>
    <row r="8" spans="1:13" ht="12.75">
      <c r="A8" s="8">
        <v>8</v>
      </c>
      <c r="B8" s="1"/>
      <c r="C8" s="5">
        <v>5</v>
      </c>
      <c r="D8" s="1">
        <v>2</v>
      </c>
      <c r="E8">
        <f t="shared" si="0"/>
        <v>0.08</v>
      </c>
      <c r="M8" s="7" t="s">
        <v>13</v>
      </c>
    </row>
    <row r="9" spans="1:14" ht="12">
      <c r="A9" s="8">
        <v>4</v>
      </c>
      <c r="B9" s="1"/>
      <c r="C9" s="5">
        <v>6</v>
      </c>
      <c r="D9" s="1">
        <v>0</v>
      </c>
      <c r="E9">
        <f t="shared" si="0"/>
        <v>0</v>
      </c>
      <c r="M9" s="16" t="s">
        <v>7</v>
      </c>
      <c r="N9" s="1">
        <v>8</v>
      </c>
    </row>
    <row r="10" spans="1:14" ht="12">
      <c r="A10" s="8">
        <v>2</v>
      </c>
      <c r="B10" s="1"/>
      <c r="C10" s="5">
        <v>7</v>
      </c>
      <c r="D10" s="1">
        <v>3</v>
      </c>
      <c r="E10">
        <f t="shared" si="0"/>
        <v>0.12</v>
      </c>
      <c r="M10" s="16" t="s">
        <v>3</v>
      </c>
      <c r="N10" s="1">
        <v>2.5053276565484737</v>
      </c>
    </row>
    <row r="11" spans="1:14" ht="12">
      <c r="A11" s="8">
        <v>3</v>
      </c>
      <c r="B11" s="1"/>
      <c r="C11" s="5">
        <v>8</v>
      </c>
      <c r="D11" s="1">
        <v>5</v>
      </c>
      <c r="E11">
        <f t="shared" si="0"/>
        <v>0.2</v>
      </c>
      <c r="M11" s="16" t="s">
        <v>4</v>
      </c>
      <c r="N11" s="1">
        <v>6.276666666666666</v>
      </c>
    </row>
    <row r="12" spans="1:14" ht="12">
      <c r="A12" s="8">
        <v>9</v>
      </c>
      <c r="B12" s="1"/>
      <c r="C12" s="5">
        <v>9</v>
      </c>
      <c r="D12" s="1">
        <v>2</v>
      </c>
      <c r="E12">
        <f t="shared" si="0"/>
        <v>0.08</v>
      </c>
      <c r="M12" s="16" t="s">
        <v>8</v>
      </c>
      <c r="N12" s="1">
        <v>1</v>
      </c>
    </row>
    <row r="13" spans="1:14" ht="12.75" thickBot="1">
      <c r="A13" s="8">
        <v>8</v>
      </c>
      <c r="B13" s="1"/>
      <c r="C13" s="12">
        <v>10</v>
      </c>
      <c r="D13" s="2">
        <v>0</v>
      </c>
      <c r="E13" s="10">
        <f t="shared" si="0"/>
        <v>0</v>
      </c>
      <c r="M13" s="16" t="s">
        <v>9</v>
      </c>
      <c r="N13" s="1">
        <v>9</v>
      </c>
    </row>
    <row r="14" spans="1:5" ht="13.5" thickBot="1">
      <c r="A14" s="8">
        <v>7</v>
      </c>
      <c r="B14" s="1"/>
      <c r="C14" s="14" t="s">
        <v>10</v>
      </c>
      <c r="D14" s="2">
        <v>25</v>
      </c>
      <c r="E14" s="13">
        <f>SUM(E3:E13)</f>
        <v>0.9999999999999999</v>
      </c>
    </row>
    <row r="15" spans="1:13" ht="12.75">
      <c r="A15" s="8">
        <v>4</v>
      </c>
      <c r="B15" s="1"/>
      <c r="M15" s="7" t="s">
        <v>14</v>
      </c>
    </row>
    <row r="16" spans="1:14" ht="12">
      <c r="A16" s="8">
        <v>2</v>
      </c>
      <c r="B16" s="1"/>
      <c r="G16" t="s">
        <v>170</v>
      </c>
      <c r="M16" s="16" t="s">
        <v>6</v>
      </c>
      <c r="N16" s="1">
        <v>0.1806582072298888</v>
      </c>
    </row>
    <row r="17" spans="1:14" ht="12">
      <c r="A17" s="8">
        <v>8</v>
      </c>
      <c r="B17" s="1"/>
      <c r="M17" s="16" t="s">
        <v>5</v>
      </c>
      <c r="N17" s="1">
        <v>-1.4588028630887089</v>
      </c>
    </row>
    <row r="18" spans="1:2" ht="12">
      <c r="A18" s="8">
        <v>1</v>
      </c>
      <c r="B18" s="1"/>
    </row>
    <row r="19" ht="12">
      <c r="A19" s="8">
        <v>4</v>
      </c>
    </row>
    <row r="20" ht="12">
      <c r="A20" s="8">
        <v>3</v>
      </c>
    </row>
    <row r="21" ht="12">
      <c r="A21" s="8">
        <v>8</v>
      </c>
    </row>
    <row r="22" ht="12">
      <c r="A22" s="8">
        <v>3</v>
      </c>
    </row>
    <row r="23" ht="12">
      <c r="A23" s="8">
        <v>7</v>
      </c>
    </row>
    <row r="24" ht="12">
      <c r="A24" s="8">
        <v>7</v>
      </c>
    </row>
    <row r="25" ht="12">
      <c r="A25" s="8">
        <v>3</v>
      </c>
    </row>
    <row r="26" ht="12.75" thickBot="1">
      <c r="A26" s="9">
        <v>3</v>
      </c>
    </row>
    <row r="27" ht="12">
      <c r="A27" s="27"/>
    </row>
    <row r="28" ht="12">
      <c r="A28" s="27"/>
    </row>
    <row r="29" ht="12">
      <c r="A29" s="27"/>
    </row>
    <row r="30" ht="12">
      <c r="A30" s="27"/>
    </row>
    <row r="31" ht="12">
      <c r="A31" s="27"/>
    </row>
    <row r="36" ht="12.75">
      <c r="A36" s="7" t="s">
        <v>18</v>
      </c>
    </row>
    <row r="37" ht="12.75">
      <c r="B37" s="7"/>
    </row>
    <row r="38" spans="1:2" ht="12.75">
      <c r="A38" s="15" t="s">
        <v>19</v>
      </c>
      <c r="B38" s="20" t="s">
        <v>12</v>
      </c>
    </row>
    <row r="39" spans="2:3" ht="12.75">
      <c r="B39" s="53" t="s">
        <v>0</v>
      </c>
      <c r="C39" t="s">
        <v>176</v>
      </c>
    </row>
    <row r="40" spans="2:3" ht="12.75">
      <c r="B40" s="53" t="s">
        <v>1</v>
      </c>
      <c r="C40" t="s">
        <v>177</v>
      </c>
    </row>
    <row r="41" spans="2:3" ht="12.75">
      <c r="B41" s="53" t="s">
        <v>2</v>
      </c>
      <c r="C41" t="s">
        <v>178</v>
      </c>
    </row>
    <row r="42" ht="12">
      <c r="B42" s="19"/>
    </row>
    <row r="43" spans="1:2" ht="12.75">
      <c r="A43" s="15" t="s">
        <v>20</v>
      </c>
      <c r="B43" s="20" t="s">
        <v>13</v>
      </c>
    </row>
    <row r="44" ht="12.75">
      <c r="B44" s="53" t="s">
        <v>7</v>
      </c>
    </row>
    <row r="45" ht="12.75">
      <c r="B45" s="53" t="s">
        <v>171</v>
      </c>
    </row>
    <row r="46" ht="12.75">
      <c r="B46" s="53" t="s">
        <v>172</v>
      </c>
    </row>
    <row r="47" ht="12">
      <c r="B47" s="19"/>
    </row>
    <row r="48" spans="1:2" ht="12.75">
      <c r="A48" s="15" t="s">
        <v>21</v>
      </c>
      <c r="B48" s="20" t="s">
        <v>14</v>
      </c>
    </row>
    <row r="49" ht="12.75">
      <c r="B49" s="53" t="s">
        <v>173</v>
      </c>
    </row>
    <row r="50" ht="12.75">
      <c r="B50" s="53" t="s">
        <v>174</v>
      </c>
    </row>
    <row r="51" ht="12.75">
      <c r="B51" s="53" t="s">
        <v>175</v>
      </c>
    </row>
    <row r="55" spans="2:7" ht="12.75">
      <c r="B55" s="21"/>
      <c r="C55" s="35"/>
      <c r="D55" s="35"/>
      <c r="E55" s="21"/>
      <c r="F55" s="21"/>
      <c r="G55" s="21"/>
    </row>
    <row r="56" spans="2:7" ht="12.75">
      <c r="B56" s="24"/>
      <c r="C56" s="35"/>
      <c r="D56" s="35"/>
      <c r="E56" s="21"/>
      <c r="F56" s="21"/>
      <c r="G56" s="21"/>
    </row>
    <row r="57" spans="2:7" ht="12.75">
      <c r="B57" s="36"/>
      <c r="C57" s="37"/>
      <c r="D57" s="38"/>
      <c r="E57" s="21"/>
      <c r="F57" s="21"/>
      <c r="G57" s="21"/>
    </row>
    <row r="58" spans="2:7" ht="12.75">
      <c r="B58" s="36"/>
      <c r="C58" s="37"/>
      <c r="D58" s="38"/>
      <c r="E58" s="21"/>
      <c r="F58" s="21"/>
      <c r="G58" s="21"/>
    </row>
    <row r="59" spans="2:7" ht="12.75">
      <c r="B59" s="36"/>
      <c r="C59" s="37"/>
      <c r="D59" s="38"/>
      <c r="E59" s="21"/>
      <c r="F59" s="21"/>
      <c r="G59" s="21"/>
    </row>
    <row r="60" spans="2:7" ht="12.75">
      <c r="B60" s="36"/>
      <c r="C60" s="37"/>
      <c r="D60" s="38"/>
      <c r="E60" s="21"/>
      <c r="F60" s="21"/>
      <c r="G60" s="21"/>
    </row>
    <row r="61" spans="2:7" ht="12.75">
      <c r="B61" s="36"/>
      <c r="C61" s="37"/>
      <c r="D61" s="38"/>
      <c r="E61" s="21"/>
      <c r="F61" s="21"/>
      <c r="G61" s="21"/>
    </row>
    <row r="62" spans="2:7" ht="12">
      <c r="B62" s="21"/>
      <c r="C62" s="27"/>
      <c r="D62" s="27"/>
      <c r="E62" s="21"/>
      <c r="F62" s="21"/>
      <c r="G62" s="21"/>
    </row>
    <row r="63" spans="2:7" ht="12.75">
      <c r="B63" s="36"/>
      <c r="C63" s="21"/>
      <c r="D63" s="21"/>
      <c r="E63" s="21"/>
      <c r="F63" s="21"/>
      <c r="G63" s="21"/>
    </row>
    <row r="64" spans="2:7" ht="12.75">
      <c r="B64" s="36"/>
      <c r="C64" s="21"/>
      <c r="D64" s="21"/>
      <c r="E64" s="21"/>
      <c r="F64" s="21"/>
      <c r="G64" s="21"/>
    </row>
    <row r="66" spans="1:4" ht="13.5" thickBot="1">
      <c r="A66" s="7" t="s">
        <v>30</v>
      </c>
      <c r="C66" s="39" t="s">
        <v>11</v>
      </c>
      <c r="D66" s="39" t="s">
        <v>29</v>
      </c>
    </row>
    <row r="67" spans="3:11" ht="12">
      <c r="C67">
        <v>1</v>
      </c>
      <c r="D67">
        <v>2</v>
      </c>
      <c r="H67" t="s">
        <v>0</v>
      </c>
      <c r="I67" t="s">
        <v>179</v>
      </c>
      <c r="K67">
        <f>35/12</f>
        <v>2.9166666666666665</v>
      </c>
    </row>
    <row r="68" spans="3:9" ht="12">
      <c r="C68">
        <v>2</v>
      </c>
      <c r="D68">
        <v>3</v>
      </c>
      <c r="H68" t="s">
        <v>1</v>
      </c>
      <c r="I68">
        <v>3.5</v>
      </c>
    </row>
    <row r="69" spans="3:9" ht="12">
      <c r="C69">
        <v>3</v>
      </c>
      <c r="D69">
        <v>1</v>
      </c>
      <c r="H69" t="s">
        <v>2</v>
      </c>
      <c r="I69">
        <v>4</v>
      </c>
    </row>
    <row r="70" spans="3:4" ht="12.75" thickBot="1">
      <c r="C70" s="10">
        <v>4</v>
      </c>
      <c r="D70" s="10">
        <v>6</v>
      </c>
    </row>
    <row r="71" ht="12">
      <c r="D71" s="50">
        <v>12</v>
      </c>
    </row>
    <row r="73" ht="12">
      <c r="C73">
        <v>1</v>
      </c>
    </row>
    <row r="74" ht="12">
      <c r="C74">
        <v>1</v>
      </c>
    </row>
    <row r="75" ht="12">
      <c r="C75">
        <v>2</v>
      </c>
    </row>
    <row r="76" ht="12">
      <c r="C76">
        <v>2</v>
      </c>
    </row>
    <row r="77" ht="12">
      <c r="C77">
        <v>2</v>
      </c>
    </row>
    <row r="78" ht="12">
      <c r="C78">
        <v>3</v>
      </c>
    </row>
    <row r="79" ht="12">
      <c r="C79">
        <v>4</v>
      </c>
    </row>
    <row r="80" ht="12">
      <c r="C80">
        <v>4</v>
      </c>
    </row>
    <row r="81" ht="12">
      <c r="C81">
        <v>4</v>
      </c>
    </row>
    <row r="82" ht="12">
      <c r="C82">
        <v>4</v>
      </c>
    </row>
    <row r="83" spans="1:8" ht="12.75">
      <c r="A83" s="24"/>
      <c r="B83" s="21"/>
      <c r="C83" s="22">
        <v>4</v>
      </c>
      <c r="D83" s="22"/>
      <c r="E83" s="21"/>
      <c r="F83" s="21"/>
      <c r="G83" s="21"/>
      <c r="H83" s="21"/>
    </row>
    <row r="84" spans="1:8" ht="12">
      <c r="A84" s="21"/>
      <c r="B84" s="21"/>
      <c r="C84" s="21">
        <v>4</v>
      </c>
      <c r="D84" s="21"/>
      <c r="E84" s="21"/>
      <c r="F84" s="21"/>
      <c r="G84" s="21"/>
      <c r="H84" s="21"/>
    </row>
    <row r="85" spans="1:8" ht="12.75">
      <c r="A85" s="22"/>
      <c r="B85" s="25"/>
      <c r="C85" s="21">
        <f>SUM(C73:C84)</f>
        <v>35</v>
      </c>
      <c r="D85" s="21"/>
      <c r="E85" s="21"/>
      <c r="F85" s="21"/>
      <c r="G85" s="21"/>
      <c r="H85" s="21"/>
    </row>
    <row r="86" spans="1:8" ht="12.75">
      <c r="A86" s="21"/>
      <c r="B86" s="25"/>
      <c r="C86" s="21"/>
      <c r="D86" s="21"/>
      <c r="E86" s="21"/>
      <c r="F86" s="21"/>
      <c r="G86" s="21"/>
      <c r="H86" s="21"/>
    </row>
    <row r="87" spans="1:8" ht="12.75">
      <c r="A87" s="21"/>
      <c r="B87" s="25"/>
      <c r="C87" s="21"/>
      <c r="D87" s="21"/>
      <c r="E87" s="21"/>
      <c r="F87" s="21"/>
      <c r="G87" s="21"/>
      <c r="H87" s="21"/>
    </row>
    <row r="88" spans="1:8" ht="12">
      <c r="A88" s="21"/>
      <c r="B88" s="21"/>
      <c r="C88" s="21"/>
      <c r="D88" s="21"/>
      <c r="E88" s="21"/>
      <c r="F88" s="21"/>
      <c r="G88" s="21"/>
      <c r="H88" s="21" t="s">
        <v>185</v>
      </c>
    </row>
    <row r="89" spans="1:8" ht="12">
      <c r="A89" s="21"/>
      <c r="B89" s="21"/>
      <c r="C89" s="21"/>
      <c r="D89" s="21"/>
      <c r="E89" s="21"/>
      <c r="F89" s="21"/>
      <c r="G89" s="21"/>
      <c r="H89" s="21" t="s">
        <v>186</v>
      </c>
    </row>
    <row r="90" spans="1:8" ht="12">
      <c r="A90" s="21"/>
      <c r="B90" s="21"/>
      <c r="C90" s="21"/>
      <c r="D90" s="21"/>
      <c r="E90" s="21"/>
      <c r="F90" s="21"/>
      <c r="G90" s="21"/>
      <c r="H90" s="21">
        <f>2640/40</f>
        <v>66</v>
      </c>
    </row>
    <row r="91" spans="1:8" ht="12">
      <c r="A91" s="21"/>
      <c r="B91" s="21"/>
      <c r="C91" s="21"/>
      <c r="D91" s="21"/>
      <c r="E91" s="21"/>
      <c r="F91" s="21"/>
      <c r="G91" s="21"/>
      <c r="H91" s="21"/>
    </row>
    <row r="92" spans="1:7" ht="12">
      <c r="A92" s="21"/>
      <c r="B92" s="21"/>
      <c r="C92" s="21"/>
      <c r="D92" s="21"/>
      <c r="E92" s="21"/>
      <c r="F92" s="21"/>
      <c r="G92" s="21"/>
    </row>
    <row r="93" spans="1:10" ht="12">
      <c r="A93" s="21"/>
      <c r="B93" s="21"/>
      <c r="C93" s="21"/>
      <c r="D93" s="21"/>
      <c r="E93" s="21"/>
      <c r="F93" s="21"/>
      <c r="G93" s="21"/>
      <c r="I93" s="49" t="s">
        <v>142</v>
      </c>
      <c r="J93" s="49" t="s">
        <v>189</v>
      </c>
    </row>
    <row r="94" spans="1:15" ht="13.5">
      <c r="A94" s="21"/>
      <c r="B94" s="25"/>
      <c r="C94" s="21"/>
      <c r="D94" s="21"/>
      <c r="E94" s="21"/>
      <c r="F94" s="21"/>
      <c r="G94" s="21"/>
      <c r="H94" s="21" t="s">
        <v>187</v>
      </c>
      <c r="I94">
        <v>40</v>
      </c>
      <c r="J94">
        <v>50</v>
      </c>
      <c r="O94" s="40"/>
    </row>
    <row r="95" spans="1:15" ht="13.5">
      <c r="A95" s="21"/>
      <c r="B95" s="21"/>
      <c r="C95" s="21"/>
      <c r="D95" s="21"/>
      <c r="E95" s="21"/>
      <c r="F95" s="21"/>
      <c r="G95" s="21"/>
      <c r="H95" s="50" t="s">
        <v>188</v>
      </c>
      <c r="I95">
        <v>10</v>
      </c>
      <c r="J95">
        <v>45</v>
      </c>
      <c r="O95" s="41"/>
    </row>
    <row r="96" spans="1:15" ht="13.5">
      <c r="A96" s="21"/>
      <c r="B96" s="21"/>
      <c r="C96" s="21"/>
      <c r="D96" s="21"/>
      <c r="E96" s="21"/>
      <c r="F96" s="21"/>
      <c r="G96" s="21"/>
      <c r="H96" s="21"/>
      <c r="O96" s="40"/>
    </row>
    <row r="97" spans="1:15" ht="13.5">
      <c r="A97" s="21"/>
      <c r="B97" s="25"/>
      <c r="C97" s="21"/>
      <c r="D97" s="21"/>
      <c r="E97" s="21"/>
      <c r="F97" s="21"/>
      <c r="G97" s="21"/>
      <c r="H97" s="21"/>
      <c r="I97">
        <f>50*40/50+45*10/50</f>
        <v>49</v>
      </c>
      <c r="O97" s="41"/>
    </row>
    <row r="98" spans="1:15" ht="13.5">
      <c r="A98" s="21"/>
      <c r="B98" s="21"/>
      <c r="C98" s="21"/>
      <c r="D98" s="21"/>
      <c r="E98" s="21"/>
      <c r="F98" s="21"/>
      <c r="G98" s="21"/>
      <c r="H98" s="21"/>
      <c r="O98" s="42"/>
    </row>
    <row r="99" spans="1:15" ht="13.5">
      <c r="A99" s="21"/>
      <c r="C99" s="21"/>
      <c r="D99" s="21"/>
      <c r="E99" s="21"/>
      <c r="F99" s="21"/>
      <c r="G99" s="21"/>
      <c r="H99" s="23"/>
      <c r="I99" s="23"/>
      <c r="J99" s="23">
        <v>110</v>
      </c>
      <c r="K99" s="23">
        <v>112</v>
      </c>
      <c r="O99" s="41"/>
    </row>
    <row r="100" spans="1:15" ht="13.5">
      <c r="A100" s="21"/>
      <c r="C100" s="21"/>
      <c r="D100" s="21"/>
      <c r="E100" s="21"/>
      <c r="F100" s="21"/>
      <c r="G100" s="21"/>
      <c r="H100" s="21" t="s">
        <v>190</v>
      </c>
      <c r="I100">
        <v>100</v>
      </c>
      <c r="J100">
        <v>10</v>
      </c>
      <c r="K100">
        <f>ABS(I100-112)</f>
        <v>12</v>
      </c>
      <c r="O100" s="42"/>
    </row>
    <row r="101" spans="1:15" ht="13.5">
      <c r="A101" s="21"/>
      <c r="C101" s="21"/>
      <c r="D101" s="21"/>
      <c r="E101" s="21"/>
      <c r="F101" s="21"/>
      <c r="G101" s="21"/>
      <c r="H101" s="21" t="s">
        <v>191</v>
      </c>
      <c r="I101">
        <v>105</v>
      </c>
      <c r="J101">
        <v>5</v>
      </c>
      <c r="K101">
        <f aca="true" t="shared" si="1" ref="K101:K106">ABS(I101-112)</f>
        <v>7</v>
      </c>
      <c r="O101" s="42"/>
    </row>
    <row r="102" spans="1:11" ht="12">
      <c r="A102" s="21"/>
      <c r="B102" s="21"/>
      <c r="C102" s="21"/>
      <c r="D102" s="21"/>
      <c r="E102" s="21"/>
      <c r="F102" s="21"/>
      <c r="G102" s="21"/>
      <c r="H102" s="21" t="s">
        <v>192</v>
      </c>
      <c r="I102">
        <v>107</v>
      </c>
      <c r="J102">
        <v>3</v>
      </c>
      <c r="K102">
        <f t="shared" si="1"/>
        <v>5</v>
      </c>
    </row>
    <row r="103" spans="8:11" ht="12">
      <c r="H103" s="50" t="s">
        <v>193</v>
      </c>
      <c r="I103">
        <v>112</v>
      </c>
      <c r="J103">
        <v>2</v>
      </c>
      <c r="K103">
        <f t="shared" si="1"/>
        <v>0</v>
      </c>
    </row>
    <row r="104" spans="8:11" ht="12">
      <c r="H104" s="50" t="s">
        <v>194</v>
      </c>
      <c r="I104">
        <v>114</v>
      </c>
      <c r="J104">
        <v>4</v>
      </c>
      <c r="K104">
        <f t="shared" si="1"/>
        <v>2</v>
      </c>
    </row>
    <row r="105" spans="8:11" ht="12">
      <c r="H105" s="50" t="s">
        <v>195</v>
      </c>
      <c r="I105">
        <v>115</v>
      </c>
      <c r="J105">
        <v>5</v>
      </c>
      <c r="K105">
        <f t="shared" si="1"/>
        <v>3</v>
      </c>
    </row>
    <row r="106" spans="8:11" ht="12">
      <c r="H106" s="48" t="s">
        <v>196</v>
      </c>
      <c r="I106" s="23">
        <v>116</v>
      </c>
      <c r="J106" s="23">
        <v>6</v>
      </c>
      <c r="K106" s="23">
        <f t="shared" si="1"/>
        <v>4</v>
      </c>
    </row>
    <row r="107" spans="10:11" ht="12">
      <c r="J107">
        <f>SUM(J100:J106)</f>
        <v>35</v>
      </c>
      <c r="K107">
        <f>SUM(K100:K106)</f>
        <v>33</v>
      </c>
    </row>
    <row r="109" spans="12:19" ht="12">
      <c r="L109" s="21"/>
      <c r="M109" s="21"/>
      <c r="N109" s="21"/>
      <c r="O109" s="21"/>
      <c r="P109" s="21"/>
      <c r="Q109" s="21"/>
      <c r="R109" s="50"/>
      <c r="S109" s="5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3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8" max="8" width="5.57421875" style="0" customWidth="1"/>
    <col min="9" max="13" width="5.7109375" style="0" customWidth="1"/>
    <col min="28" max="28" width="12.28125" style="0" bestFit="1" customWidth="1"/>
    <col min="30" max="30" width="7.00390625" style="0" customWidth="1"/>
    <col min="31" max="31" width="13.7109375" style="0" customWidth="1"/>
    <col min="32" max="32" width="3.7109375" style="0" customWidth="1"/>
    <col min="33" max="33" width="3.00390625" style="0" customWidth="1"/>
    <col min="34" max="34" width="5.7109375" style="0" customWidth="1"/>
    <col min="35" max="35" width="4.28125" style="0" customWidth="1"/>
  </cols>
  <sheetData>
    <row r="1" spans="1:33" ht="12">
      <c r="A1">
        <v>65</v>
      </c>
      <c r="B1">
        <v>65</v>
      </c>
      <c r="C1" s="52" t="s">
        <v>152</v>
      </c>
      <c r="AD1" t="s">
        <v>16</v>
      </c>
      <c r="AE1" t="s">
        <v>16</v>
      </c>
      <c r="AF1" s="32" t="s">
        <v>26</v>
      </c>
      <c r="AG1">
        <v>65</v>
      </c>
    </row>
    <row r="2" spans="1:45" ht="15.75">
      <c r="A2">
        <v>2.5</v>
      </c>
      <c r="B2">
        <v>5</v>
      </c>
      <c r="C2" s="52" t="s">
        <v>151</v>
      </c>
      <c r="AA2" s="15" t="s">
        <v>11</v>
      </c>
      <c r="AB2" t="s">
        <v>16</v>
      </c>
      <c r="AC2" t="s">
        <v>16</v>
      </c>
      <c r="AD2" t="s">
        <v>24</v>
      </c>
      <c r="AE2" t="s">
        <v>25</v>
      </c>
      <c r="AF2" s="32" t="s">
        <v>27</v>
      </c>
      <c r="AG2">
        <v>3</v>
      </c>
      <c r="AH2" s="32" t="s">
        <v>150</v>
      </c>
      <c r="AI2">
        <f>AG2/SQRT(4)</f>
        <v>1.5</v>
      </c>
      <c r="AQ2" t="s">
        <v>22</v>
      </c>
      <c r="AR2" t="s">
        <v>17</v>
      </c>
      <c r="AS2" t="s">
        <v>23</v>
      </c>
    </row>
    <row r="3" spans="26:45" ht="12">
      <c r="Z3">
        <v>55</v>
      </c>
      <c r="AA3">
        <v>50</v>
      </c>
      <c r="AB3">
        <f aca="true" t="shared" si="0" ref="AB3:AB34">(1/(SQRT(2*3.14159265)*A$2)*EXP(-0.5*($AA3-A$1)^2/(A$2^2)))</f>
        <v>2.4303531413178554E-09</v>
      </c>
      <c r="AC3">
        <f aca="true" t="shared" si="1" ref="AC3:AC34">(1/(SQRT(2*3.14159265)*B$2)*EXP(-0.5*($AA3-B$1)^2/(B$2^2)))</f>
        <v>0.0008863696828940137</v>
      </c>
      <c r="AD3">
        <f>(1/(SQRT(2*3.14159265)*$AG$2)*EXP(-0.5*($Z3-$AG$1)^2/($AG$2^2)))</f>
        <v>0.0005140929990574206</v>
      </c>
      <c r="AE3">
        <f>(1/(SQRT(2*3.14159265)*$AI$2)*EXP(-0.5*($Z3-$AG$1)^2/($AI$2^2)))</f>
        <v>5.940600128295517E-11</v>
      </c>
      <c r="AL3">
        <v>0</v>
      </c>
      <c r="AM3">
        <v>0</v>
      </c>
      <c r="AN3">
        <v>0.00877078</v>
      </c>
      <c r="AP3">
        <v>0.016943</v>
      </c>
      <c r="AQ3">
        <v>0</v>
      </c>
      <c r="AR3">
        <v>0</v>
      </c>
      <c r="AS3">
        <v>0</v>
      </c>
    </row>
    <row r="4" spans="26:45" ht="12">
      <c r="Z4">
        <v>55.2</v>
      </c>
      <c r="AA4">
        <v>50.2</v>
      </c>
      <c r="AB4">
        <f t="shared" si="0"/>
        <v>3.915083167213316E-09</v>
      </c>
      <c r="AC4">
        <f t="shared" si="1"/>
        <v>0.0009985798432929987</v>
      </c>
      <c r="AD4">
        <f aca="true" t="shared" si="2" ref="AD4:AD67">(1/(SQRT(2*3.14159265)*$AG$2)*EXP(-0.5*($Z4-$AG$1)^2/($AG$2^2)))</f>
        <v>0.0006405993234833336</v>
      </c>
      <c r="AE4">
        <f aca="true" t="shared" si="3" ref="AE4:AE67">(1/(SQRT(2*3.14159265)*$AI$2)*EXP(-0.5*($Z4-$AG$1)^2/($AI$2^2)))</f>
        <v>1.432219110524984E-10</v>
      </c>
      <c r="AL4">
        <v>0.1</v>
      </c>
      <c r="AM4">
        <v>0.28360352</v>
      </c>
      <c r="AN4">
        <v>0.00893721</v>
      </c>
      <c r="AP4">
        <v>0.01739179</v>
      </c>
      <c r="AQ4">
        <v>0.33333333</v>
      </c>
      <c r="AR4">
        <v>0.57735027</v>
      </c>
      <c r="AS4">
        <v>6.877E-05</v>
      </c>
    </row>
    <row r="5" spans="26:45" ht="12">
      <c r="Z5">
        <v>55.4</v>
      </c>
      <c r="AA5">
        <v>50.4</v>
      </c>
      <c r="AB5">
        <f t="shared" si="0"/>
        <v>6.2666164788333085E-09</v>
      </c>
      <c r="AC5">
        <f t="shared" si="1"/>
        <v>0.0011231967198399111</v>
      </c>
      <c r="AD5">
        <f t="shared" si="2"/>
        <v>0.000794696067608983</v>
      </c>
      <c r="AE5">
        <f t="shared" si="3"/>
        <v>3.392093523034708E-10</v>
      </c>
      <c r="AL5">
        <v>0.2</v>
      </c>
      <c r="AM5">
        <v>0.49438477</v>
      </c>
      <c r="AN5">
        <v>0.00910842</v>
      </c>
      <c r="AP5">
        <v>0.01785861</v>
      </c>
      <c r="AQ5">
        <v>0.66666667</v>
      </c>
      <c r="AR5">
        <v>0.81649658</v>
      </c>
      <c r="AS5">
        <v>0.00065862</v>
      </c>
    </row>
    <row r="6" spans="26:45" ht="12">
      <c r="Z6">
        <v>55.6</v>
      </c>
      <c r="AA6">
        <v>50.6</v>
      </c>
      <c r="AB6">
        <f t="shared" si="0"/>
        <v>9.966570794874663E-09</v>
      </c>
      <c r="AC6">
        <f t="shared" si="1"/>
        <v>0.0012613452799738348</v>
      </c>
      <c r="AD6">
        <f t="shared" si="2"/>
        <v>0.0009814890406885453</v>
      </c>
      <c r="AE6">
        <f t="shared" si="3"/>
        <v>7.892332619161267E-10</v>
      </c>
      <c r="AL6">
        <v>0.3</v>
      </c>
      <c r="AM6">
        <v>0.55938797</v>
      </c>
      <c r="AN6">
        <v>0.00928459</v>
      </c>
      <c r="AP6">
        <v>0.01834445</v>
      </c>
      <c r="AQ6">
        <v>1</v>
      </c>
      <c r="AR6">
        <v>1</v>
      </c>
      <c r="AS6">
        <v>0.00230448</v>
      </c>
    </row>
    <row r="7" spans="26:45" ht="12">
      <c r="Z7">
        <v>55.8</v>
      </c>
      <c r="AA7">
        <v>50.8</v>
      </c>
      <c r="AB7">
        <f t="shared" si="0"/>
        <v>1.574994026299775E-08</v>
      </c>
      <c r="AC7">
        <f t="shared" si="1"/>
        <v>0.0014142209780118784</v>
      </c>
      <c r="AD7">
        <f t="shared" si="2"/>
        <v>0.0012068120766959174</v>
      </c>
      <c r="AE7">
        <f t="shared" si="3"/>
        <v>1.8039402627478198E-09</v>
      </c>
      <c r="AL7">
        <v>0.4</v>
      </c>
      <c r="AM7">
        <v>0.5532409</v>
      </c>
      <c r="AN7">
        <v>0.00946591</v>
      </c>
      <c r="AP7">
        <v>0.01885036</v>
      </c>
      <c r="AQ7">
        <v>1.33333333</v>
      </c>
      <c r="AR7">
        <v>1.15470054</v>
      </c>
      <c r="AS7">
        <v>0.00533921</v>
      </c>
    </row>
    <row r="8" spans="26:45" ht="12">
      <c r="Z8">
        <v>56</v>
      </c>
      <c r="AA8">
        <v>51</v>
      </c>
      <c r="AB8">
        <f t="shared" si="0"/>
        <v>2.4730482014792724E-08</v>
      </c>
      <c r="AC8">
        <f t="shared" si="1"/>
        <v>0.0015830903175004646</v>
      </c>
      <c r="AD8">
        <f t="shared" si="2"/>
        <v>0.0014772828048233565</v>
      </c>
      <c r="AE8">
        <f t="shared" si="3"/>
        <v>4.050588568863093E-09</v>
      </c>
      <c r="AL8">
        <v>0.5</v>
      </c>
      <c r="AM8">
        <v>0.5184</v>
      </c>
      <c r="AN8">
        <v>0.0096526</v>
      </c>
      <c r="AP8">
        <v>0.01937743</v>
      </c>
      <c r="AQ8">
        <v>1.66666667</v>
      </c>
      <c r="AR8">
        <v>1.29099445</v>
      </c>
      <c r="AS8">
        <v>0.00986914</v>
      </c>
    </row>
    <row r="9" spans="26:45" ht="12">
      <c r="Z9">
        <v>56.2</v>
      </c>
      <c r="AA9">
        <v>51.2</v>
      </c>
      <c r="AB9">
        <f t="shared" si="0"/>
        <v>3.8583957159137956E-08</v>
      </c>
      <c r="AC9">
        <f t="shared" si="1"/>
        <v>0.0017692908806583021</v>
      </c>
      <c r="AD9">
        <f t="shared" si="2"/>
        <v>0.0018003520614267307</v>
      </c>
      <c r="AE9">
        <f t="shared" si="3"/>
        <v>8.934974613061998E-09</v>
      </c>
      <c r="AL9">
        <v>0.6</v>
      </c>
      <c r="AM9">
        <v>0.4744117</v>
      </c>
      <c r="AN9">
        <v>0.00984485</v>
      </c>
      <c r="AP9">
        <v>0.01992689</v>
      </c>
      <c r="AQ9">
        <v>2</v>
      </c>
      <c r="AR9">
        <v>1.41421356</v>
      </c>
      <c r="AS9">
        <v>0.01581362</v>
      </c>
    </row>
    <row r="10" spans="26:45" ht="12">
      <c r="Z10">
        <v>56.4</v>
      </c>
      <c r="AA10">
        <v>51.4</v>
      </c>
      <c r="AB10">
        <f t="shared" si="0"/>
        <v>5.981381010103727E-08</v>
      </c>
      <c r="AC10">
        <f t="shared" si="1"/>
        <v>0.0019742307600781692</v>
      </c>
      <c r="AD10">
        <f t="shared" si="2"/>
        <v>0.0021843440309191604</v>
      </c>
      <c r="AE10">
        <f t="shared" si="3"/>
        <v>1.9361888830520267E-08</v>
      </c>
      <c r="AL10">
        <v>0.7</v>
      </c>
      <c r="AM10">
        <v>0.42976825</v>
      </c>
      <c r="AN10">
        <v>0.01004291</v>
      </c>
      <c r="AP10">
        <v>0.0205</v>
      </c>
      <c r="AQ10">
        <v>2.33333333</v>
      </c>
      <c r="AR10">
        <v>1.52752523</v>
      </c>
      <c r="AS10">
        <v>0.02295951</v>
      </c>
    </row>
    <row r="11" spans="26:45" ht="12">
      <c r="Z11">
        <v>56.6</v>
      </c>
      <c r="AA11">
        <v>51.6</v>
      </c>
      <c r="AB11">
        <f t="shared" si="0"/>
        <v>9.213331207020755E-08</v>
      </c>
      <c r="AC11">
        <f t="shared" si="1"/>
        <v>0.0021993873271377</v>
      </c>
      <c r="AD11">
        <f t="shared" si="2"/>
        <v>0.0026384838625007783</v>
      </c>
      <c r="AE11">
        <f t="shared" si="3"/>
        <v>4.121747002465477E-08</v>
      </c>
      <c r="AL11">
        <v>0.8</v>
      </c>
      <c r="AM11">
        <v>0.38792639</v>
      </c>
      <c r="AN11">
        <v>0.010247</v>
      </c>
      <c r="AP11">
        <v>0.02109814</v>
      </c>
      <c r="AQ11">
        <v>2.66666667</v>
      </c>
      <c r="AR11">
        <v>1.63299316</v>
      </c>
      <c r="AS11">
        <v>0.03101359</v>
      </c>
    </row>
    <row r="12" spans="26:45" ht="12">
      <c r="Z12">
        <v>56.8</v>
      </c>
      <c r="AA12">
        <v>51.8</v>
      </c>
      <c r="AB12">
        <f t="shared" si="0"/>
        <v>1.4101081258512514E-07</v>
      </c>
      <c r="AC12">
        <f t="shared" si="1"/>
        <v>0.002446305271653247</v>
      </c>
      <c r="AD12">
        <f t="shared" si="2"/>
        <v>0.0031729092202585083</v>
      </c>
      <c r="AE12">
        <f t="shared" si="3"/>
        <v>8.61973964815009E-08</v>
      </c>
      <c r="AL12">
        <v>0.9</v>
      </c>
      <c r="AM12">
        <v>0.35007665</v>
      </c>
      <c r="AN12">
        <v>0.01045736</v>
      </c>
      <c r="AP12">
        <v>0.02172278</v>
      </c>
      <c r="AQ12">
        <v>3</v>
      </c>
      <c r="AR12">
        <v>1.73205081</v>
      </c>
      <c r="AS12">
        <v>0.03964637</v>
      </c>
    </row>
    <row r="13" spans="26:45" ht="12">
      <c r="Z13">
        <v>57</v>
      </c>
      <c r="AA13">
        <v>52</v>
      </c>
      <c r="AB13">
        <f t="shared" si="0"/>
        <v>2.144414139104224E-07</v>
      </c>
      <c r="AC13">
        <f t="shared" si="1"/>
        <v>0.0027165938482892034</v>
      </c>
      <c r="AD13">
        <f t="shared" si="2"/>
        <v>0.0037986620101027823</v>
      </c>
      <c r="AE13">
        <f t="shared" si="3"/>
        <v>1.7708679400263639E-07</v>
      </c>
      <c r="AL13">
        <v>1</v>
      </c>
      <c r="AM13">
        <v>0.31640625</v>
      </c>
      <c r="AN13">
        <v>0.01067426</v>
      </c>
      <c r="AP13">
        <v>0.02237552</v>
      </c>
      <c r="AQ13">
        <v>3.33333333</v>
      </c>
      <c r="AR13">
        <v>1.82574186</v>
      </c>
      <c r="AS13">
        <v>0.04852575</v>
      </c>
    </row>
    <row r="14" spans="26:45" ht="12">
      <c r="Z14">
        <v>57.2</v>
      </c>
      <c r="AA14">
        <v>52.2</v>
      </c>
      <c r="AB14">
        <f t="shared" si="0"/>
        <v>3.240301517563852E-07</v>
      </c>
      <c r="AC14">
        <f t="shared" si="1"/>
        <v>0.0030119232671963064</v>
      </c>
      <c r="AD14">
        <f t="shared" si="2"/>
        <v>0.004527656413815352</v>
      </c>
      <c r="AE14">
        <f t="shared" si="3"/>
        <v>3.5740235651737453E-07</v>
      </c>
      <c r="AL14">
        <v>1.1</v>
      </c>
      <c r="AM14">
        <v>0.28667945</v>
      </c>
      <c r="AN14">
        <v>0.01089798</v>
      </c>
      <c r="AP14">
        <v>0.02305805</v>
      </c>
      <c r="AQ14">
        <v>3.66666667</v>
      </c>
      <c r="AR14">
        <v>1.91485422</v>
      </c>
      <c r="AS14">
        <v>0.05734086</v>
      </c>
    </row>
    <row r="15" spans="26:45" ht="12">
      <c r="Z15">
        <v>57.4</v>
      </c>
      <c r="AA15">
        <v>52.4</v>
      </c>
      <c r="AB15">
        <f t="shared" si="0"/>
        <v>4.86499839850479E-07</v>
      </c>
      <c r="AC15">
        <f t="shared" si="1"/>
        <v>0.0033340201693810444</v>
      </c>
      <c r="AD15">
        <f t="shared" si="2"/>
        <v>0.005372619374285879</v>
      </c>
      <c r="AE15">
        <f t="shared" si="3"/>
        <v>7.086109466918108E-07</v>
      </c>
      <c r="AL15">
        <v>1.2</v>
      </c>
      <c r="AM15">
        <v>0.26050507</v>
      </c>
      <c r="AN15">
        <v>0.01112879</v>
      </c>
      <c r="AP15">
        <v>0.02377222</v>
      </c>
      <c r="AQ15">
        <v>4</v>
      </c>
      <c r="AR15">
        <v>2</v>
      </c>
      <c r="AS15">
        <v>0.06581756</v>
      </c>
    </row>
    <row r="16" spans="26:45" ht="12">
      <c r="Z16">
        <v>57.6</v>
      </c>
      <c r="AA16">
        <v>52.6</v>
      </c>
      <c r="AB16">
        <f t="shared" si="0"/>
        <v>7.257724764874725E-07</v>
      </c>
      <c r="AC16">
        <f t="shared" si="1"/>
        <v>0.003684662131477582</v>
      </c>
      <c r="AD16">
        <f t="shared" si="2"/>
        <v>0.00634699984217635</v>
      </c>
      <c r="AE16">
        <f t="shared" si="3"/>
        <v>1.380185662735634E-06</v>
      </c>
      <c r="AL16">
        <v>1.3</v>
      </c>
      <c r="AM16">
        <v>0.23745833</v>
      </c>
      <c r="AN16">
        <v>0.01136701</v>
      </c>
      <c r="AP16">
        <v>0.02452</v>
      </c>
      <c r="AQ16">
        <v>4.33333333</v>
      </c>
      <c r="AR16">
        <v>2.081666</v>
      </c>
      <c r="AS16">
        <v>0.07372703</v>
      </c>
    </row>
    <row r="17" spans="26:45" ht="12">
      <c r="Z17">
        <v>57.8</v>
      </c>
      <c r="AA17">
        <v>52.8</v>
      </c>
      <c r="AB17">
        <f t="shared" si="0"/>
        <v>1.075817990323254E-06</v>
      </c>
      <c r="AC17">
        <f t="shared" si="1"/>
        <v>0.0040656711499680144</v>
      </c>
      <c r="AD17">
        <f t="shared" si="2"/>
        <v>0.007464843435879196</v>
      </c>
      <c r="AE17">
        <f t="shared" si="3"/>
        <v>2.640866062196841E-06</v>
      </c>
      <c r="AL17">
        <v>1.4</v>
      </c>
      <c r="AM17">
        <v>0.21713394</v>
      </c>
      <c r="AN17">
        <v>0.01161296</v>
      </c>
      <c r="AP17">
        <v>0.02530353</v>
      </c>
      <c r="AQ17">
        <v>4.66666667</v>
      </c>
      <c r="AR17">
        <v>2.1602469</v>
      </c>
      <c r="AS17">
        <v>0.08088923</v>
      </c>
    </row>
    <row r="18" spans="26:45" ht="12">
      <c r="Z18">
        <v>58</v>
      </c>
      <c r="AA18">
        <v>53</v>
      </c>
      <c r="AB18">
        <f t="shared" si="0"/>
        <v>1.5845196373181185E-06</v>
      </c>
      <c r="AC18">
        <f t="shared" si="1"/>
        <v>0.0044789060615275265</v>
      </c>
      <c r="AD18">
        <f t="shared" si="2"/>
        <v>0.008740629702896976</v>
      </c>
      <c r="AE18">
        <f t="shared" si="3"/>
        <v>4.964030583256118E-06</v>
      </c>
      <c r="AL18">
        <v>1.5</v>
      </c>
      <c r="AM18">
        <v>0.19916672</v>
      </c>
      <c r="AN18">
        <v>0.01186696</v>
      </c>
      <c r="AP18">
        <v>0.02612511</v>
      </c>
      <c r="AQ18">
        <v>5</v>
      </c>
      <c r="AR18">
        <v>2.23606798</v>
      </c>
      <c r="AS18">
        <v>0.08717252</v>
      </c>
    </row>
    <row r="19" spans="26:45" ht="12">
      <c r="Z19">
        <v>58.2000000000001</v>
      </c>
      <c r="AA19">
        <v>53.2000000000001</v>
      </c>
      <c r="AB19">
        <f t="shared" si="0"/>
        <v>2.3188730038682083E-06</v>
      </c>
      <c r="AC19">
        <f t="shared" si="1"/>
        <v>0.004926253864091269</v>
      </c>
      <c r="AD19">
        <f t="shared" si="2"/>
        <v>0.010189069915117298</v>
      </c>
      <c r="AE19">
        <f t="shared" si="3"/>
        <v>9.166461754202167E-06</v>
      </c>
      <c r="AL19">
        <v>1.6</v>
      </c>
      <c r="AM19">
        <v>0.18323693</v>
      </c>
      <c r="AN19">
        <v>0.01212938</v>
      </c>
      <c r="AP19">
        <v>0.02698726</v>
      </c>
      <c r="AQ19">
        <v>5.33333333</v>
      </c>
      <c r="AR19">
        <v>2.30940108</v>
      </c>
      <c r="AS19">
        <v>0.09249062</v>
      </c>
    </row>
    <row r="20" spans="26:45" ht="12">
      <c r="Z20">
        <v>58.4</v>
      </c>
      <c r="AA20">
        <v>53.4</v>
      </c>
      <c r="AB20">
        <f t="shared" si="0"/>
        <v>3.3719165552179842E-06</v>
      </c>
      <c r="AC20">
        <f t="shared" si="1"/>
        <v>0.005409619912467046</v>
      </c>
      <c r="AD20">
        <f t="shared" si="2"/>
        <v>0.011824864288833073</v>
      </c>
      <c r="AE20">
        <f t="shared" si="3"/>
        <v>1.66283142028693E-05</v>
      </c>
      <c r="AL20">
        <v>1.7</v>
      </c>
      <c r="AM20">
        <v>0.16906882</v>
      </c>
      <c r="AN20">
        <v>0.01240058</v>
      </c>
      <c r="AP20">
        <v>0.02789266</v>
      </c>
      <c r="AQ20">
        <v>5.66666667</v>
      </c>
      <c r="AR20">
        <v>2.38047614</v>
      </c>
      <c r="AS20">
        <v>0.09679804</v>
      </c>
    </row>
    <row r="21" spans="26:45" ht="12">
      <c r="Z21">
        <v>58.6000000000001</v>
      </c>
      <c r="AA21">
        <v>53.6000000000001</v>
      </c>
      <c r="AB21">
        <f t="shared" si="0"/>
        <v>4.871886790891841E-06</v>
      </c>
      <c r="AC21">
        <f t="shared" si="1"/>
        <v>0.005930916972857056</v>
      </c>
      <c r="AD21">
        <f t="shared" si="2"/>
        <v>0.013662418689547507</v>
      </c>
      <c r="AE21">
        <f t="shared" si="3"/>
        <v>2.963288412945598E-05</v>
      </c>
      <c r="AL21">
        <v>1.8</v>
      </c>
      <c r="AM21">
        <v>0.15642643</v>
      </c>
      <c r="AN21">
        <v>0.01268098</v>
      </c>
      <c r="AP21">
        <v>0.02884426</v>
      </c>
      <c r="AQ21">
        <v>6</v>
      </c>
      <c r="AR21">
        <v>2.44948974</v>
      </c>
      <c r="AS21">
        <v>0.10008447</v>
      </c>
    </row>
    <row r="22" spans="26:45" ht="12">
      <c r="Z22">
        <v>58.8</v>
      </c>
      <c r="AA22">
        <v>53.8</v>
      </c>
      <c r="AB22">
        <f t="shared" si="0"/>
        <v>6.994200414651648E-06</v>
      </c>
      <c r="AC22">
        <f t="shared" si="1"/>
        <v>0.006492053132448608</v>
      </c>
      <c r="AD22">
        <f t="shared" si="2"/>
        <v>0.015715522247602635</v>
      </c>
      <c r="AE22">
        <f t="shared" si="3"/>
        <v>5.187747534988409E-05</v>
      </c>
      <c r="AL22">
        <v>1.9</v>
      </c>
      <c r="AM22">
        <v>0.14510855</v>
      </c>
      <c r="AN22">
        <v>0.01297099</v>
      </c>
      <c r="AP22">
        <v>0.02984523</v>
      </c>
      <c r="AQ22">
        <v>6.33333333</v>
      </c>
      <c r="AR22">
        <v>2.51661148</v>
      </c>
      <c r="AS22">
        <v>0.10236892</v>
      </c>
    </row>
    <row r="23" spans="26:45" ht="12">
      <c r="Z23">
        <v>59.0000000000001</v>
      </c>
      <c r="AA23">
        <v>54.0000000000001</v>
      </c>
      <c r="AB23">
        <f t="shared" si="0"/>
        <v>9.97698852172335E-06</v>
      </c>
      <c r="AC23">
        <f t="shared" si="1"/>
        <v>0.007094918573300159</v>
      </c>
      <c r="AD23">
        <f t="shared" si="2"/>
        <v>0.01799698884801282</v>
      </c>
      <c r="AE23">
        <f t="shared" si="3"/>
        <v>8.92201505609217E-05</v>
      </c>
      <c r="AL23">
        <v>2</v>
      </c>
      <c r="AM23">
        <v>0.13494377</v>
      </c>
      <c r="AN23">
        <v>0.01327104</v>
      </c>
      <c r="AP23">
        <v>0.03089905</v>
      </c>
      <c r="AQ23">
        <v>6.66666667</v>
      </c>
      <c r="AR23">
        <v>2.5819889</v>
      </c>
      <c r="AS23">
        <v>0.10369387</v>
      </c>
    </row>
    <row r="24" spans="26:45" ht="12">
      <c r="Z24">
        <v>59.2000000000001</v>
      </c>
      <c r="AA24">
        <v>54.2000000000001</v>
      </c>
      <c r="AB24">
        <f t="shared" si="0"/>
        <v>1.4141041208790993E-05</v>
      </c>
      <c r="AC24">
        <f t="shared" si="1"/>
        <v>0.0077413712339143665</v>
      </c>
      <c r="AD24">
        <f t="shared" si="2"/>
        <v>0.020518267128173204</v>
      </c>
      <c r="AE24">
        <f t="shared" si="3"/>
        <v>0.00015073922568861842</v>
      </c>
      <c r="AL24">
        <v>2.1</v>
      </c>
      <c r="AM24">
        <v>0.12578596</v>
      </c>
      <c r="AN24">
        <v>0.01358161</v>
      </c>
      <c r="AP24">
        <v>0.03200948</v>
      </c>
      <c r="AQ24">
        <v>7</v>
      </c>
      <c r="AR24">
        <v>2.64575131</v>
      </c>
      <c r="AS24">
        <v>0.10411977</v>
      </c>
    </row>
    <row r="25" spans="26:45" ht="12">
      <c r="Z25">
        <v>59.4000000000001</v>
      </c>
      <c r="AA25">
        <v>54.4000000000001</v>
      </c>
      <c r="AB25">
        <f t="shared" si="0"/>
        <v>1.9915160850586345E-05</v>
      </c>
      <c r="AC25">
        <f t="shared" si="1"/>
        <v>0.008433221397172593</v>
      </c>
      <c r="AD25">
        <f t="shared" si="2"/>
        <v>0.023289025370278937</v>
      </c>
      <c r="AE25">
        <f t="shared" si="3"/>
        <v>0.00025018934928808923</v>
      </c>
      <c r="AL25">
        <v>2.2</v>
      </c>
      <c r="AM25">
        <v>0.11751032</v>
      </c>
      <c r="AN25">
        <v>0.0139032</v>
      </c>
      <c r="AP25">
        <v>0.03318063</v>
      </c>
      <c r="AQ25">
        <v>7.33333333</v>
      </c>
      <c r="AR25">
        <v>2.7080128</v>
      </c>
      <c r="AS25">
        <v>0.10372004</v>
      </c>
    </row>
    <row r="26" spans="26:45" ht="12">
      <c r="Z26">
        <v>59.6000000000001</v>
      </c>
      <c r="AA26">
        <v>54.6000000000001</v>
      </c>
      <c r="AB26">
        <f t="shared" si="0"/>
        <v>2.7868061763612377E-05</v>
      </c>
      <c r="AC26">
        <f t="shared" si="1"/>
        <v>0.009172215259451754</v>
      </c>
      <c r="AD26">
        <f t="shared" si="2"/>
        <v>0.026316719448668594</v>
      </c>
      <c r="AE26">
        <f t="shared" si="3"/>
        <v>0.0004079346203090134</v>
      </c>
      <c r="AL26">
        <v>2.3</v>
      </c>
      <c r="AM26">
        <v>0.11001004</v>
      </c>
      <c r="AN26">
        <v>0.01423634</v>
      </c>
      <c r="AP26">
        <v>0.03441699</v>
      </c>
      <c r="AQ26">
        <v>7.66666667</v>
      </c>
      <c r="AR26">
        <v>2.76887462</v>
      </c>
      <c r="AS26">
        <v>0.1025766</v>
      </c>
    </row>
    <row r="27" spans="26:45" ht="12">
      <c r="Z27">
        <v>59.8000000000001</v>
      </c>
      <c r="AA27">
        <v>54.8000000000001</v>
      </c>
      <c r="AB27">
        <f t="shared" si="0"/>
        <v>3.8748083381631897E-05</v>
      </c>
      <c r="AC27">
        <f t="shared" si="1"/>
        <v>0.009960017552705034</v>
      </c>
      <c r="AD27">
        <f t="shared" si="2"/>
        <v>0.029606153713780586</v>
      </c>
      <c r="AE27">
        <f t="shared" si="3"/>
        <v>0.0006534186412237139</v>
      </c>
      <c r="AL27">
        <v>2.4</v>
      </c>
      <c r="AM27">
        <v>0.10319344</v>
      </c>
      <c r="AN27">
        <v>0.01458157</v>
      </c>
      <c r="AP27">
        <v>0.03572349</v>
      </c>
      <c r="AQ27">
        <v>8</v>
      </c>
      <c r="AR27">
        <v>2.82842712</v>
      </c>
      <c r="AS27">
        <v>0.10077616</v>
      </c>
    </row>
    <row r="28" spans="26:45" ht="12">
      <c r="Z28">
        <v>60.0000000000001</v>
      </c>
      <c r="AA28">
        <v>55.0000000000001</v>
      </c>
      <c r="AB28">
        <f t="shared" si="0"/>
        <v>5.3532090336547306E-05</v>
      </c>
      <c r="AC28">
        <f t="shared" si="1"/>
        <v>0.010798193308807404</v>
      </c>
      <c r="AD28">
        <f t="shared" si="2"/>
        <v>0.033159046283196256</v>
      </c>
      <c r="AE28">
        <f t="shared" si="3"/>
        <v>0.0010281859981150685</v>
      </c>
      <c r="AL28">
        <v>2.5</v>
      </c>
      <c r="AM28">
        <v>0.0969816</v>
      </c>
      <c r="AN28">
        <v>0.0149395</v>
      </c>
      <c r="AP28">
        <v>0.03710548</v>
      </c>
      <c r="AQ28">
        <v>8.33333333</v>
      </c>
      <c r="AR28">
        <v>2.88675135</v>
      </c>
      <c r="AS28">
        <v>0.09840702</v>
      </c>
    </row>
    <row r="29" spans="26:45" ht="12">
      <c r="Z29">
        <v>60.2000000000001</v>
      </c>
      <c r="AA29">
        <v>55.2000000000001</v>
      </c>
      <c r="AB29">
        <f t="shared" si="0"/>
        <v>7.3484999242979E-05</v>
      </c>
      <c r="AC29">
        <f t="shared" si="1"/>
        <v>0.01168818887336861</v>
      </c>
      <c r="AD29">
        <f t="shared" si="2"/>
        <v>0.03697361158094479</v>
      </c>
      <c r="AE29">
        <f t="shared" si="3"/>
        <v>0.0015893921352183146</v>
      </c>
      <c r="AL29">
        <v>2.6</v>
      </c>
      <c r="AM29">
        <v>0.09130636</v>
      </c>
      <c r="AN29">
        <v>0.01531075</v>
      </c>
      <c r="AP29">
        <v>0.03856888</v>
      </c>
      <c r="AQ29">
        <v>8.66666667</v>
      </c>
      <c r="AR29">
        <v>2.94392029</v>
      </c>
      <c r="AS29">
        <v>0.09555652</v>
      </c>
    </row>
    <row r="30" spans="26:45" ht="12">
      <c r="Z30">
        <v>60.4000000000001</v>
      </c>
      <c r="AA30">
        <v>55.4000000000001</v>
      </c>
      <c r="AB30">
        <f t="shared" si="0"/>
        <v>0.00010023137801362485</v>
      </c>
      <c r="AC30">
        <f t="shared" si="1"/>
        <v>0.01263131229425689</v>
      </c>
      <c r="AD30">
        <f t="shared" si="2"/>
        <v>0.041044174032068476</v>
      </c>
      <c r="AE30">
        <f t="shared" si="3"/>
        <v>0.002413624153392326</v>
      </c>
      <c r="AL30">
        <v>2.7</v>
      </c>
      <c r="AM30">
        <v>0.08610869</v>
      </c>
      <c r="AN30">
        <v>0.01569599</v>
      </c>
      <c r="AP30">
        <v>0.04012017</v>
      </c>
      <c r="AQ30">
        <v>9</v>
      </c>
      <c r="AR30">
        <v>3</v>
      </c>
      <c r="AS30">
        <v>0.09230907</v>
      </c>
    </row>
    <row r="31" spans="26:45" ht="12">
      <c r="Z31">
        <v>60.6000000000001</v>
      </c>
      <c r="AA31">
        <v>55.6000000000001</v>
      </c>
      <c r="AB31">
        <f t="shared" si="0"/>
        <v>0.0001358404850710926</v>
      </c>
      <c r="AC31">
        <f t="shared" si="1"/>
        <v>0.013628713227995965</v>
      </c>
      <c r="AD31">
        <f t="shared" si="2"/>
        <v>0.04536082749667774</v>
      </c>
      <c r="AE31">
        <f t="shared" si="3"/>
        <v>0.0036007041228541654</v>
      </c>
      <c r="AL31">
        <v>2.8</v>
      </c>
      <c r="AM31">
        <v>0.08133728</v>
      </c>
      <c r="AN31">
        <v>0.01609594</v>
      </c>
      <c r="AP31">
        <v>0.04176649</v>
      </c>
      <c r="AQ31">
        <v>9.33333333</v>
      </c>
      <c r="AR31">
        <v>3.05505046</v>
      </c>
      <c r="AS31">
        <v>0.08874459</v>
      </c>
    </row>
    <row r="32" spans="26:45" ht="12.75">
      <c r="Z32">
        <v>60.8000000000001</v>
      </c>
      <c r="AA32">
        <v>55.8000000000001</v>
      </c>
      <c r="AB32">
        <f t="shared" si="0"/>
        <v>0.00018292592572848035</v>
      </c>
      <c r="AC32">
        <f t="shared" si="1"/>
        <v>0.014681362524719846</v>
      </c>
      <c r="AD32">
        <f t="shared" si="2"/>
        <v>0.04990915524043196</v>
      </c>
      <c r="AE32">
        <f t="shared" si="3"/>
        <v>0.005276967725002504</v>
      </c>
      <c r="AL32">
        <v>2.9</v>
      </c>
      <c r="AM32">
        <v>0.07694742</v>
      </c>
      <c r="AN32">
        <v>0.01651134</v>
      </c>
      <c r="AP32">
        <v>0.04351572</v>
      </c>
      <c r="AQ32">
        <v>9.66666667</v>
      </c>
      <c r="AR32">
        <v>3.10912635</v>
      </c>
      <c r="AS32">
        <v>0.08493748</v>
      </c>
    </row>
    <row r="33" spans="26:45" ht="12.75">
      <c r="Z33">
        <v>61.0000000000001</v>
      </c>
      <c r="AA33">
        <v>56.0000000000001</v>
      </c>
      <c r="AB33">
        <f t="shared" si="0"/>
        <v>0.0002447607721853839</v>
      </c>
      <c r="AC33">
        <f t="shared" si="1"/>
        <v>0.015790031669200767</v>
      </c>
      <c r="AD33">
        <f t="shared" si="2"/>
        <v>0.05467002492323509</v>
      </c>
      <c r="AE33">
        <f t="shared" si="3"/>
        <v>0.007597324020206908</v>
      </c>
      <c r="AL33">
        <v>3</v>
      </c>
      <c r="AM33">
        <v>0.0729</v>
      </c>
      <c r="AN33">
        <v>0.016943</v>
      </c>
      <c r="AO33">
        <v>0</v>
      </c>
      <c r="AP33">
        <v>0.04537656</v>
      </c>
      <c r="AQ33">
        <v>10</v>
      </c>
      <c r="AR33">
        <v>3.16227766</v>
      </c>
      <c r="AS33">
        <v>0.08095587</v>
      </c>
    </row>
    <row r="34" spans="26:45" ht="12.75">
      <c r="Z34">
        <v>61.2000000000001</v>
      </c>
      <c r="AA34">
        <v>56.2000000000001</v>
      </c>
      <c r="AB34">
        <f t="shared" si="0"/>
        <v>0.0003254084926186871</v>
      </c>
      <c r="AC34">
        <f t="shared" si="1"/>
        <v>0.016955272271292166</v>
      </c>
      <c r="AD34">
        <f t="shared" si="2"/>
        <v>0.059619472198912</v>
      </c>
      <c r="AE34">
        <f t="shared" si="3"/>
        <v>0.010745238748573622</v>
      </c>
      <c r="AL34">
        <v>3.1</v>
      </c>
      <c r="AM34">
        <v>0.06916072</v>
      </c>
      <c r="AN34">
        <v>0.01739179</v>
      </c>
      <c r="AO34">
        <v>0.28360352</v>
      </c>
      <c r="AP34">
        <v>0.04735865</v>
      </c>
      <c r="AQ34">
        <v>10.3333333</v>
      </c>
      <c r="AR34">
        <v>3.21455025</v>
      </c>
      <c r="AS34">
        <v>0.07686126</v>
      </c>
    </row>
    <row r="35" spans="26:45" ht="12.75">
      <c r="Z35">
        <v>61.4000000000001</v>
      </c>
      <c r="AA35">
        <v>56.4000000000001</v>
      </c>
      <c r="AB35">
        <f aca="true" t="shared" si="4" ref="AB35:AB66">(1/(SQRT(2*3.14159265)*A$2)*EXP(-0.5*($AA35-A$1)^2/(A$2^2)))</f>
        <v>0.00042986933630715046</v>
      </c>
      <c r="AC35">
        <f aca="true" t="shared" si="5" ref="AC35:AC66">(1/(SQRT(2*3.14159265)*B$2)*EXP(-0.5*($AA35-B$1)^2/(B$2^2)))</f>
        <v>0.01817739581364253</v>
      </c>
      <c r="AD35">
        <f t="shared" si="2"/>
        <v>0.0647286850313885</v>
      </c>
      <c r="AE35">
        <f t="shared" si="3"/>
        <v>0.014929686871760767</v>
      </c>
      <c r="AL35">
        <v>3.2</v>
      </c>
      <c r="AM35">
        <v>0.06569942</v>
      </c>
      <c r="AN35">
        <v>0.01785861</v>
      </c>
      <c r="AO35">
        <v>0.49438477</v>
      </c>
      <c r="AP35">
        <v>0.04947268</v>
      </c>
      <c r="AQ35">
        <v>10.6666667</v>
      </c>
      <c r="AR35">
        <v>3.26598632</v>
      </c>
      <c r="AS35">
        <v>0.07270831</v>
      </c>
    </row>
    <row r="36" spans="26:45" ht="12.75">
      <c r="Z36">
        <v>61.6000000000001</v>
      </c>
      <c r="AA36">
        <v>56.6000000000001</v>
      </c>
      <c r="AB36">
        <f t="shared" si="4"/>
        <v>0.0005642409030989992</v>
      </c>
      <c r="AC36">
        <f t="shared" si="5"/>
        <v>0.01945645387741027</v>
      </c>
      <c r="AD36">
        <f t="shared" si="2"/>
        <v>0.0699640987482169</v>
      </c>
      <c r="AE36">
        <f t="shared" si="3"/>
        <v>0.020378139830236137</v>
      </c>
      <c r="AL36">
        <v>3.3</v>
      </c>
      <c r="AM36">
        <v>0.06248948</v>
      </c>
      <c r="AN36">
        <v>0.01834445</v>
      </c>
      <c r="AO36">
        <v>0.55938797</v>
      </c>
      <c r="AP36">
        <v>0.05173054</v>
      </c>
      <c r="AQ36">
        <v>11</v>
      </c>
      <c r="AR36">
        <v>3.31662479</v>
      </c>
      <c r="AS36">
        <v>0.06854496</v>
      </c>
    </row>
    <row r="37" spans="26:45" ht="12.75">
      <c r="Z37">
        <v>61.8000000000001</v>
      </c>
      <c r="AA37">
        <v>56.8000000000001</v>
      </c>
      <c r="AB37">
        <f t="shared" si="4"/>
        <v>0.0007358904727502437</v>
      </c>
      <c r="AC37">
        <f t="shared" si="5"/>
        <v>0.020792219077632783</v>
      </c>
      <c r="AD37">
        <f t="shared" si="2"/>
        <v>0.07528760919872506</v>
      </c>
      <c r="AE37">
        <f t="shared" si="3"/>
        <v>0.027324837379096797</v>
      </c>
      <c r="AL37">
        <v>3.4</v>
      </c>
      <c r="AM37">
        <v>0.05950737</v>
      </c>
      <c r="AN37">
        <v>0.01885036</v>
      </c>
      <c r="AO37">
        <v>0.5532409</v>
      </c>
      <c r="AP37">
        <v>0.05414545</v>
      </c>
      <c r="AQ37">
        <v>11.3333333</v>
      </c>
      <c r="AR37">
        <v>3.36650165</v>
      </c>
      <c r="AS37">
        <v>0.06441255</v>
      </c>
    </row>
    <row r="38" spans="26:45" ht="12.75">
      <c r="Z38">
        <v>62.0000000000001</v>
      </c>
      <c r="AA38">
        <v>57.0000000000001</v>
      </c>
      <c r="AB38">
        <f t="shared" si="4"/>
        <v>0.0009536352811309014</v>
      </c>
      <c r="AC38">
        <f t="shared" si="5"/>
        <v>0.022184166948566366</v>
      </c>
      <c r="AD38">
        <f t="shared" si="2"/>
        <v>0.08065690821913242</v>
      </c>
      <c r="AE38">
        <f t="shared" si="3"/>
        <v>0.03599397769602803</v>
      </c>
      <c r="AL38">
        <v>3.5</v>
      </c>
      <c r="AM38">
        <v>0.05673222</v>
      </c>
      <c r="AN38">
        <v>0.01937743</v>
      </c>
      <c r="AO38">
        <v>0.5184</v>
      </c>
      <c r="AP38">
        <v>0.05673222</v>
      </c>
      <c r="AQ38">
        <v>11.6666667</v>
      </c>
      <c r="AR38">
        <v>3.41565026</v>
      </c>
      <c r="AS38">
        <v>0.06034622</v>
      </c>
    </row>
    <row r="39" spans="26:45" ht="12">
      <c r="Z39">
        <v>62.2000000000001</v>
      </c>
      <c r="AA39">
        <v>57.2000000000001</v>
      </c>
      <c r="AB39">
        <f t="shared" si="4"/>
        <v>0.0012279253211436075</v>
      </c>
      <c r="AC39">
        <f t="shared" si="5"/>
        <v>0.023631459025418643</v>
      </c>
      <c r="AD39">
        <f t="shared" si="2"/>
        <v>0.08602594201689812</v>
      </c>
      <c r="AE39">
        <f t="shared" si="3"/>
        <v>0.04657805074056097</v>
      </c>
      <c r="AL39">
        <v>3.6</v>
      </c>
      <c r="AM39">
        <v>0.05414545</v>
      </c>
      <c r="AN39">
        <v>0.01992689</v>
      </c>
      <c r="AO39">
        <v>0.4744117</v>
      </c>
      <c r="AP39">
        <v>0.05950737</v>
      </c>
      <c r="AQ39">
        <v>12</v>
      </c>
      <c r="AR39">
        <v>3.46410162</v>
      </c>
      <c r="AS39">
        <v>0.05637522</v>
      </c>
    </row>
    <row r="40" spans="26:45" ht="12">
      <c r="Z40">
        <v>62.4000000000001</v>
      </c>
      <c r="AA40">
        <v>57.4000000000001</v>
      </c>
      <c r="AB40">
        <f t="shared" si="4"/>
        <v>0.0015710214524676752</v>
      </c>
      <c r="AC40">
        <f t="shared" si="5"/>
        <v>0.02513292737217765</v>
      </c>
      <c r="AD40">
        <f t="shared" si="2"/>
        <v>0.09134548918453411</v>
      </c>
      <c r="AE40">
        <f t="shared" si="3"/>
        <v>0.05921230742756457</v>
      </c>
      <c r="AL40">
        <v>3.7</v>
      </c>
      <c r="AM40">
        <v>0.05173054</v>
      </c>
      <c r="AN40">
        <v>0.0205</v>
      </c>
      <c r="AO40">
        <v>0.42976825</v>
      </c>
      <c r="AP40">
        <v>0.06248948</v>
      </c>
      <c r="AQ40">
        <v>12.3333333</v>
      </c>
      <c r="AR40">
        <v>3.51188458</v>
      </c>
      <c r="AS40">
        <v>0.05252343</v>
      </c>
    </row>
    <row r="41" spans="26:45" ht="12">
      <c r="Z41">
        <v>62.6000000000001</v>
      </c>
      <c r="AA41">
        <v>57.6000000000001</v>
      </c>
      <c r="AB41">
        <f t="shared" si="4"/>
        <v>0.0019971596865862315</v>
      </c>
      <c r="AC41">
        <f t="shared" si="5"/>
        <v>0.026687060805448456</v>
      </c>
      <c r="AD41">
        <f t="shared" si="2"/>
        <v>0.09656385097566698</v>
      </c>
      <c r="AE41">
        <f t="shared" si="3"/>
        <v>0.0739472231618935</v>
      </c>
      <c r="AL41">
        <v>3.8</v>
      </c>
      <c r="AM41">
        <v>0.04947268</v>
      </c>
      <c r="AN41">
        <v>0.02109814</v>
      </c>
      <c r="AO41">
        <v>0.38792639</v>
      </c>
      <c r="AP41">
        <v>0.06569942</v>
      </c>
      <c r="AQ41">
        <v>12.6666667</v>
      </c>
      <c r="AR41">
        <v>3.55902608</v>
      </c>
      <c r="AS41">
        <v>0.04880982</v>
      </c>
    </row>
    <row r="42" spans="26:45" ht="12">
      <c r="Z42">
        <v>62.8000000000001</v>
      </c>
      <c r="AA42">
        <v>57.8000000000001</v>
      </c>
      <c r="AB42">
        <f t="shared" si="4"/>
        <v>0.0025226905599479476</v>
      </c>
      <c r="AC42">
        <f t="shared" si="5"/>
        <v>0.028291993061132698</v>
      </c>
      <c r="AD42">
        <f t="shared" si="2"/>
        <v>0.10162764237823803</v>
      </c>
      <c r="AE42">
        <f t="shared" si="3"/>
        <v>0.09072165499335957</v>
      </c>
      <c r="AL42">
        <v>3.9</v>
      </c>
      <c r="AM42">
        <v>0.04735865</v>
      </c>
      <c r="AN42">
        <v>0.02172278</v>
      </c>
      <c r="AO42">
        <v>0.35007665</v>
      </c>
      <c r="AP42">
        <v>0.06916072</v>
      </c>
      <c r="AQ42">
        <v>13</v>
      </c>
      <c r="AR42">
        <v>3.60555128</v>
      </c>
      <c r="AS42">
        <v>0.04524894</v>
      </c>
    </row>
    <row r="43" spans="26:45" ht="12">
      <c r="Z43">
        <v>63.0000000000001</v>
      </c>
      <c r="AA43">
        <v>58.0000000000001</v>
      </c>
      <c r="AB43">
        <f t="shared" si="4"/>
        <v>0.0031661806350012822</v>
      </c>
      <c r="AC43">
        <f t="shared" si="5"/>
        <v>0.029945493144258657</v>
      </c>
      <c r="AD43">
        <f t="shared" si="2"/>
        <v>0.10648266856829017</v>
      </c>
      <c r="AE43">
        <f t="shared" si="3"/>
        <v>0.10934004984647502</v>
      </c>
      <c r="AL43">
        <v>4</v>
      </c>
      <c r="AM43">
        <v>0.04537656</v>
      </c>
      <c r="AN43">
        <v>0.02237552</v>
      </c>
      <c r="AO43">
        <v>0.31640625</v>
      </c>
      <c r="AP43">
        <v>0.0729</v>
      </c>
      <c r="AQ43">
        <v>13.3333333</v>
      </c>
      <c r="AR43">
        <v>3.65148372</v>
      </c>
      <c r="AS43">
        <v>0.04185138</v>
      </c>
    </row>
    <row r="44" spans="26:45" ht="12.75">
      <c r="Z44">
        <v>63.2000000000001</v>
      </c>
      <c r="AA44">
        <v>58.2000000000001</v>
      </c>
      <c r="AB44">
        <f t="shared" si="4"/>
        <v>0.003948461520156781</v>
      </c>
      <c r="AC44">
        <f t="shared" si="5"/>
        <v>0.031644958092157296</v>
      </c>
      <c r="AD44">
        <f t="shared" si="2"/>
        <v>0.11107486769406291</v>
      </c>
      <c r="AE44">
        <f t="shared" si="3"/>
        <v>0.12945737006278252</v>
      </c>
      <c r="AL44">
        <v>4.1</v>
      </c>
      <c r="AM44">
        <v>0.04351572</v>
      </c>
      <c r="AN44">
        <v>0.02305805</v>
      </c>
      <c r="AO44">
        <v>0.28667945</v>
      </c>
      <c r="AP44">
        <v>0.07694742</v>
      </c>
      <c r="AQ44">
        <v>13.6666667</v>
      </c>
      <c r="AR44">
        <v>3.6968455</v>
      </c>
      <c r="AS44">
        <v>0.03862433</v>
      </c>
    </row>
    <row r="45" spans="1:45" ht="12.75">
      <c r="A45" s="47" t="s">
        <v>133</v>
      </c>
      <c r="Z45">
        <v>63.4000000000001</v>
      </c>
      <c r="AA45">
        <v>58.4000000000001</v>
      </c>
      <c r="AB45">
        <f t="shared" si="4"/>
        <v>0.004892610543307004</v>
      </c>
      <c r="AC45">
        <f t="shared" si="5"/>
        <v>0.03338740836741896</v>
      </c>
      <c r="AD45">
        <f t="shared" si="2"/>
        <v>0.115351297791547</v>
      </c>
      <c r="AE45">
        <f t="shared" si="3"/>
        <v>0.1505752183974554</v>
      </c>
      <c r="AL45">
        <v>4.2</v>
      </c>
      <c r="AM45">
        <v>0.04176649</v>
      </c>
      <c r="AN45">
        <v>0.02377222</v>
      </c>
      <c r="AO45">
        <v>0.26050507</v>
      </c>
      <c r="AP45">
        <v>0.08133728</v>
      </c>
      <c r="AQ45">
        <v>14</v>
      </c>
      <c r="AR45">
        <v>3.74165739</v>
      </c>
      <c r="AS45">
        <v>0.03557194</v>
      </c>
    </row>
    <row r="46" spans="1:45" ht="12.75">
      <c r="A46" s="43" t="s">
        <v>120</v>
      </c>
      <c r="B46" s="19"/>
      <c r="Z46">
        <v>63.6000000000001</v>
      </c>
      <c r="AA46">
        <v>58.6000000000001</v>
      </c>
      <c r="AB46">
        <f t="shared" si="4"/>
        <v>0.006023846534393225</v>
      </c>
      <c r="AC46">
        <f t="shared" si="5"/>
        <v>0.03516948607962687</v>
      </c>
      <c r="AD46">
        <f t="shared" si="2"/>
        <v>0.11926114312412937</v>
      </c>
      <c r="AE46">
        <f t="shared" si="3"/>
        <v>0.17205188403380153</v>
      </c>
      <c r="AL46">
        <v>4.3</v>
      </c>
      <c r="AM46">
        <v>0.04012017</v>
      </c>
      <c r="AN46">
        <v>0.02452</v>
      </c>
      <c r="AO46">
        <v>0.23745833</v>
      </c>
      <c r="AP46">
        <v>0.08610869</v>
      </c>
      <c r="AQ46">
        <v>14.3333333</v>
      </c>
      <c r="AR46">
        <v>3.7859389</v>
      </c>
      <c r="AS46">
        <v>0.03269582</v>
      </c>
    </row>
    <row r="47" spans="1:45" ht="12.75">
      <c r="A47" s="44"/>
      <c r="B47" s="45" t="s">
        <v>117</v>
      </c>
      <c r="Z47">
        <v>63.8000000000001</v>
      </c>
      <c r="AA47">
        <v>58.8000000000001</v>
      </c>
      <c r="AB47">
        <f t="shared" si="4"/>
        <v>0.007369324262955864</v>
      </c>
      <c r="AC47">
        <f t="shared" si="5"/>
        <v>0.0369874562137941</v>
      </c>
      <c r="AD47">
        <f t="shared" si="2"/>
        <v>0.12275671350457766</v>
      </c>
      <c r="AE47">
        <f t="shared" si="3"/>
        <v>0.19312770195133871</v>
      </c>
      <c r="AL47">
        <v>4.4</v>
      </c>
      <c r="AM47">
        <v>0.03856888</v>
      </c>
      <c r="AN47">
        <v>0.02530353</v>
      </c>
      <c r="AO47">
        <v>0.21713394</v>
      </c>
      <c r="AP47">
        <v>0.09130636</v>
      </c>
      <c r="AQ47">
        <v>14.6666667</v>
      </c>
      <c r="AR47">
        <v>3.82970843</v>
      </c>
      <c r="AS47">
        <v>0.02999539</v>
      </c>
    </row>
    <row r="48" spans="1:2" ht="12.75">
      <c r="A48" s="44"/>
      <c r="B48" s="45" t="s">
        <v>118</v>
      </c>
    </row>
    <row r="49" spans="1:45" ht="12.75">
      <c r="A49" s="43" t="s">
        <v>121</v>
      </c>
      <c r="B49" s="34"/>
      <c r="Z49">
        <v>64.0000000000001</v>
      </c>
      <c r="AA49">
        <v>59.0000000000001</v>
      </c>
      <c r="AB49">
        <f t="shared" si="4"/>
        <v>0.00895781212305591</v>
      </c>
      <c r="AC49">
        <f t="shared" si="5"/>
        <v>0.0388372110188325</v>
      </c>
      <c r="AD49">
        <f t="shared" si="2"/>
        <v>0.12579440930286964</v>
      </c>
      <c r="AE49">
        <f t="shared" si="3"/>
        <v>0.21296533713658508</v>
      </c>
      <c r="AL49">
        <v>4.5</v>
      </c>
      <c r="AM49">
        <v>0.03710548</v>
      </c>
      <c r="AN49">
        <v>0.02612511</v>
      </c>
      <c r="AO49">
        <v>0.19916672</v>
      </c>
      <c r="AP49">
        <v>0.0969816</v>
      </c>
      <c r="AQ49">
        <v>15</v>
      </c>
      <c r="AR49">
        <v>3.87298335</v>
      </c>
      <c r="AS49">
        <v>0.02746829</v>
      </c>
    </row>
    <row r="50" spans="1:45" ht="12.75">
      <c r="A50" s="44"/>
      <c r="B50" s="45"/>
      <c r="Z50">
        <v>64.2000000000001</v>
      </c>
      <c r="AA50">
        <v>59.2000000000001</v>
      </c>
      <c r="AB50">
        <f t="shared" si="4"/>
        <v>0.010819239824935128</v>
      </c>
      <c r="AC50">
        <f t="shared" si="5"/>
        <v>0.040714277681414265</v>
      </c>
      <c r="AD50">
        <f t="shared" si="2"/>
        <v>0.12833562493866155</v>
      </c>
      <c r="AE50">
        <f t="shared" si="3"/>
        <v>0.23070259558309839</v>
      </c>
      <c r="AL50">
        <v>4.6</v>
      </c>
      <c r="AM50">
        <v>0.03572349</v>
      </c>
      <c r="AN50">
        <v>0.02698726</v>
      </c>
      <c r="AO50">
        <v>0.18323693</v>
      </c>
      <c r="AP50">
        <v>0.10319344</v>
      </c>
      <c r="AQ50">
        <v>15.3333333</v>
      </c>
      <c r="AR50">
        <v>3.91578004</v>
      </c>
      <c r="AS50">
        <v>0.02511064</v>
      </c>
    </row>
    <row r="51" spans="1:45" ht="13.5">
      <c r="A51" s="46" t="s">
        <v>134</v>
      </c>
      <c r="B51" s="33"/>
      <c r="Z51">
        <v>64.4000000000001</v>
      </c>
      <c r="AA51">
        <v>59.4000000000001</v>
      </c>
      <c r="AB51">
        <f t="shared" si="4"/>
        <v>0.012984106264898373</v>
      </c>
      <c r="AC51">
        <f t="shared" si="5"/>
        <v>0.0426138293794912</v>
      </c>
      <c r="AD51">
        <f t="shared" si="2"/>
        <v>0.13034756473295808</v>
      </c>
      <c r="AE51">
        <f t="shared" si="3"/>
        <v>0.24551342700915907</v>
      </c>
      <c r="AL51">
        <v>4.7</v>
      </c>
      <c r="AM51">
        <v>0.03441699</v>
      </c>
      <c r="AN51">
        <v>0.02789266</v>
      </c>
      <c r="AO51">
        <v>0.16906882</v>
      </c>
      <c r="AP51">
        <v>0.11001004</v>
      </c>
      <c r="AQ51">
        <v>15.6666667</v>
      </c>
      <c r="AR51">
        <v>3.95811403</v>
      </c>
      <c r="AS51">
        <v>0.0229174</v>
      </c>
    </row>
    <row r="52" spans="1:45" ht="15">
      <c r="A52" s="44"/>
      <c r="B52" s="18" t="s">
        <v>135</v>
      </c>
      <c r="Z52">
        <v>64.6000000000001</v>
      </c>
      <c r="AA52">
        <v>59.6000000000001</v>
      </c>
      <c r="AB52">
        <f t="shared" si="4"/>
        <v>0.015482742467829401</v>
      </c>
      <c r="AC52">
        <f t="shared" si="5"/>
        <v>0.04453069977579506</v>
      </c>
      <c r="AD52">
        <f t="shared" si="2"/>
        <v>0.13180394703724374</v>
      </c>
      <c r="AE52">
        <f t="shared" si="3"/>
        <v>0.25667124987732504</v>
      </c>
      <c r="AL52">
        <v>4.8</v>
      </c>
      <c r="AM52">
        <v>0.03318063</v>
      </c>
      <c r="AN52">
        <v>0.02884426</v>
      </c>
      <c r="AO52">
        <v>0.15642643</v>
      </c>
      <c r="AP52">
        <v>0.11751032</v>
      </c>
      <c r="AQ52">
        <v>16</v>
      </c>
      <c r="AR52">
        <v>4</v>
      </c>
      <c r="AS52">
        <v>0.02088261</v>
      </c>
    </row>
    <row r="53" spans="1:45" ht="12.75">
      <c r="A53" s="46" t="s">
        <v>122</v>
      </c>
      <c r="B53" s="33"/>
      <c r="Z53">
        <v>64.8000000000001</v>
      </c>
      <c r="AA53">
        <v>59.8000000000001</v>
      </c>
      <c r="AB53">
        <f t="shared" si="4"/>
        <v>0.018344430518904217</v>
      </c>
      <c r="AC53">
        <f t="shared" si="5"/>
        <v>0.04645940097521797</v>
      </c>
      <c r="AD53">
        <f t="shared" si="2"/>
        <v>0.13268557551379204</v>
      </c>
      <c r="AE53">
        <f t="shared" si="3"/>
        <v>0.26360789407448865</v>
      </c>
      <c r="AL53">
        <v>4.9</v>
      </c>
      <c r="AM53">
        <v>0.03200948</v>
      </c>
      <c r="AN53">
        <v>0.02984523</v>
      </c>
      <c r="AO53">
        <v>0.14510855</v>
      </c>
      <c r="AP53">
        <v>0.12578596</v>
      </c>
      <c r="AQ53">
        <v>16.3333333</v>
      </c>
      <c r="AR53">
        <v>4.04145188</v>
      </c>
      <c r="AS53">
        <v>0.0189996</v>
      </c>
    </row>
    <row r="54" spans="1:45" ht="14.25">
      <c r="A54" s="33"/>
      <c r="B54" s="33" t="s">
        <v>124</v>
      </c>
      <c r="Z54">
        <v>65.2000000000001</v>
      </c>
      <c r="AA54">
        <v>60.2000000000001</v>
      </c>
      <c r="AB54">
        <f t="shared" si="4"/>
        <v>0.02526262458851481</v>
      </c>
      <c r="AC54">
        <f t="shared" si="5"/>
        <v>0.050328868248378955</v>
      </c>
      <c r="AD54">
        <f t="shared" si="2"/>
        <v>0.13268557551379145</v>
      </c>
      <c r="AE54">
        <f t="shared" si="3"/>
        <v>0.26360789407448404</v>
      </c>
      <c r="AL54">
        <v>5.1</v>
      </c>
      <c r="AM54">
        <v>0.02984523</v>
      </c>
      <c r="AN54">
        <v>0.03200948</v>
      </c>
      <c r="AO54">
        <v>0.12578596</v>
      </c>
      <c r="AP54">
        <v>0.14510855</v>
      </c>
      <c r="AQ54">
        <v>17</v>
      </c>
      <c r="AR54">
        <v>4.12310563</v>
      </c>
      <c r="AS54">
        <v>0.0156599</v>
      </c>
    </row>
    <row r="55" spans="1:45" ht="12">
      <c r="A55" s="33"/>
      <c r="B55" s="33" t="s">
        <v>119</v>
      </c>
      <c r="Z55">
        <v>65.4000000000001</v>
      </c>
      <c r="AA55">
        <v>60.4000000000001</v>
      </c>
      <c r="AB55">
        <f t="shared" si="4"/>
        <v>0.029362725049440767</v>
      </c>
      <c r="AC55">
        <f t="shared" si="5"/>
        <v>0.05225726027976787</v>
      </c>
      <c r="AD55">
        <f t="shared" si="2"/>
        <v>0.13180394703724257</v>
      </c>
      <c r="AE55">
        <f t="shared" si="3"/>
        <v>0.256671249877316</v>
      </c>
      <c r="AL55">
        <v>5.2</v>
      </c>
      <c r="AM55">
        <v>0.02884426</v>
      </c>
      <c r="AN55">
        <v>0.03318063</v>
      </c>
      <c r="AO55">
        <v>0.11751032</v>
      </c>
      <c r="AP55">
        <v>0.15642643</v>
      </c>
      <c r="AQ55">
        <v>17.3333333</v>
      </c>
      <c r="AR55">
        <v>4.163332</v>
      </c>
      <c r="AS55">
        <v>0.01418805</v>
      </c>
    </row>
    <row r="56" spans="1:45" ht="12.75">
      <c r="A56" s="33"/>
      <c r="B56" s="46" t="s">
        <v>123</v>
      </c>
      <c r="Z56">
        <v>65.6000000000002</v>
      </c>
      <c r="AA56">
        <v>60.6000000000002</v>
      </c>
      <c r="AB56">
        <f t="shared" si="4"/>
        <v>0.03391054454258789</v>
      </c>
      <c r="AC56">
        <f t="shared" si="5"/>
        <v>0.05417279439062022</v>
      </c>
      <c r="AD56">
        <f t="shared" si="2"/>
        <v>0.1303475647329555</v>
      </c>
      <c r="AE56">
        <f t="shared" si="3"/>
        <v>0.24551342700913953</v>
      </c>
      <c r="AL56">
        <v>5.3</v>
      </c>
      <c r="AM56">
        <v>0.02789266</v>
      </c>
      <c r="AN56">
        <v>0.03441699</v>
      </c>
      <c r="AO56">
        <v>0.11001004</v>
      </c>
      <c r="AP56">
        <v>0.16906882</v>
      </c>
      <c r="AQ56">
        <v>17.6666667</v>
      </c>
      <c r="AR56">
        <v>4.2031734</v>
      </c>
      <c r="AS56">
        <v>0.0128379</v>
      </c>
    </row>
    <row r="57" spans="1:45" ht="12">
      <c r="A57" s="33"/>
      <c r="B57" s="33"/>
      <c r="Z57">
        <v>65.8000000000002</v>
      </c>
      <c r="AA57">
        <v>60.8000000000002</v>
      </c>
      <c r="AB57">
        <f t="shared" si="4"/>
        <v>0.03891290775482455</v>
      </c>
      <c r="AC57">
        <f t="shared" si="5"/>
        <v>0.056068762199959966</v>
      </c>
      <c r="AD57">
        <f t="shared" si="2"/>
        <v>0.12833562493865813</v>
      </c>
      <c r="AE57">
        <f t="shared" si="3"/>
        <v>0.23070259558307388</v>
      </c>
      <c r="AL57">
        <v>5.4</v>
      </c>
      <c r="AM57">
        <v>0.02698726</v>
      </c>
      <c r="AN57">
        <v>0.03572349</v>
      </c>
      <c r="AO57">
        <v>0.10319344</v>
      </c>
      <c r="AP57">
        <v>0.18323693</v>
      </c>
      <c r="AQ57">
        <v>18</v>
      </c>
      <c r="AR57">
        <v>4.24264069</v>
      </c>
      <c r="AS57">
        <v>0.01160177</v>
      </c>
    </row>
    <row r="58" spans="26:45" ht="12">
      <c r="Z58">
        <v>66.0000000000002</v>
      </c>
      <c r="AA58">
        <v>61.0000000000002</v>
      </c>
      <c r="AB58">
        <f t="shared" si="4"/>
        <v>0.04436833389713697</v>
      </c>
      <c r="AC58">
        <f t="shared" si="5"/>
        <v>0.057938310585400464</v>
      </c>
      <c r="AD58">
        <f t="shared" si="2"/>
        <v>0.12579440930286545</v>
      </c>
      <c r="AE58">
        <f t="shared" si="3"/>
        <v>0.21296533713655683</v>
      </c>
      <c r="AL58">
        <v>5.5</v>
      </c>
      <c r="AM58">
        <v>0.02612511</v>
      </c>
      <c r="AN58">
        <v>0.03710548</v>
      </c>
      <c r="AO58">
        <v>0.0969816</v>
      </c>
      <c r="AP58">
        <v>0.19916672</v>
      </c>
      <c r="AQ58">
        <v>18.3333333</v>
      </c>
      <c r="AR58">
        <v>4.28174419</v>
      </c>
      <c r="AS58">
        <v>0.01047208</v>
      </c>
    </row>
    <row r="59" spans="26:45" ht="12">
      <c r="Z59">
        <v>66.2000000000002</v>
      </c>
      <c r="AA59">
        <v>61.2000000000002</v>
      </c>
      <c r="AB59">
        <f t="shared" si="4"/>
        <v>0.050265854744359975</v>
      </c>
      <c r="AC59">
        <f t="shared" si="5"/>
        <v>0.059774481189343524</v>
      </c>
      <c r="AD59">
        <f t="shared" si="2"/>
        <v>0.12275671350457279</v>
      </c>
      <c r="AE59">
        <f t="shared" si="3"/>
        <v>0.193127701951308</v>
      </c>
      <c r="AL59">
        <v>5.6</v>
      </c>
      <c r="AM59">
        <v>0.02530353</v>
      </c>
      <c r="AN59">
        <v>0.03856888</v>
      </c>
      <c r="AO59">
        <v>0.09130636</v>
      </c>
      <c r="AP59">
        <v>0.21713394</v>
      </c>
      <c r="AQ59">
        <v>18.6666667</v>
      </c>
      <c r="AR59">
        <v>4.3204938</v>
      </c>
      <c r="AS59">
        <v>0.00944146</v>
      </c>
    </row>
    <row r="60" spans="26:45" ht="12">
      <c r="Z60">
        <v>66.4000000000002</v>
      </c>
      <c r="AA60">
        <v>61.4000000000002</v>
      </c>
      <c r="AB60">
        <f t="shared" si="4"/>
        <v>0.05658398612227026</v>
      </c>
      <c r="AC60">
        <f t="shared" si="5"/>
        <v>0.061570252129149454</v>
      </c>
      <c r="AD60">
        <f t="shared" si="2"/>
        <v>0.11926114312412371</v>
      </c>
      <c r="AE60">
        <f t="shared" si="3"/>
        <v>0.1720518840337688</v>
      </c>
      <c r="AL60">
        <v>5.7</v>
      </c>
      <c r="AM60">
        <v>0.02452</v>
      </c>
      <c r="AN60">
        <v>0.04012017</v>
      </c>
      <c r="AO60">
        <v>0.08610869</v>
      </c>
      <c r="AP60">
        <v>0.23745833</v>
      </c>
      <c r="AQ60">
        <v>19</v>
      </c>
      <c r="AR60">
        <v>4.35889894</v>
      </c>
      <c r="AS60">
        <v>0.00850278</v>
      </c>
    </row>
    <row r="61" spans="26:45" ht="12">
      <c r="Z61">
        <v>66.6000000000002</v>
      </c>
      <c r="AA61">
        <v>61.6000000000002</v>
      </c>
      <c r="AB61">
        <f t="shared" si="4"/>
        <v>0.06328991618431973</v>
      </c>
      <c r="AC61">
        <f t="shared" si="5"/>
        <v>0.06331858157835628</v>
      </c>
      <c r="AD61">
        <f t="shared" si="2"/>
        <v>0.11535129779154103</v>
      </c>
      <c r="AE61">
        <f t="shared" si="3"/>
        <v>0.15057521839742424</v>
      </c>
      <c r="AL61">
        <v>5.8</v>
      </c>
      <c r="AM61">
        <v>0.02377222</v>
      </c>
      <c r="AN61">
        <v>0.04176649</v>
      </c>
      <c r="AO61">
        <v>0.08133728</v>
      </c>
      <c r="AP61">
        <v>0.26050507</v>
      </c>
      <c r="AQ61">
        <v>19.3333333</v>
      </c>
      <c r="AR61">
        <v>4.39696865</v>
      </c>
      <c r="AS61">
        <v>0.00764917</v>
      </c>
    </row>
    <row r="62" spans="26:45" ht="12">
      <c r="Z62">
        <v>66.8000000000002</v>
      </c>
      <c r="AA62">
        <v>61.8000000000002</v>
      </c>
      <c r="AB62">
        <f t="shared" si="4"/>
        <v>0.07033897215925924</v>
      </c>
      <c r="AC62">
        <f t="shared" si="5"/>
        <v>0.06501245285396189</v>
      </c>
      <c r="AD62">
        <f t="shared" si="2"/>
        <v>0.11107486769405628</v>
      </c>
      <c r="AE62">
        <f t="shared" si="3"/>
        <v>0.12945737006275163</v>
      </c>
      <c r="AL62">
        <v>5.9</v>
      </c>
      <c r="AM62">
        <v>0.02305805</v>
      </c>
      <c r="AN62">
        <v>0.04351572</v>
      </c>
      <c r="AO62">
        <v>0.07694742</v>
      </c>
      <c r="AP62">
        <v>0.28667945</v>
      </c>
      <c r="AQ62">
        <v>19.6666667</v>
      </c>
      <c r="AR62">
        <v>4.43471157</v>
      </c>
      <c r="AS62">
        <v>0.0068741</v>
      </c>
    </row>
    <row r="63" spans="1:45" ht="12.75">
      <c r="A63" s="24" t="s">
        <v>28</v>
      </c>
      <c r="B63" s="21"/>
      <c r="C63" s="22"/>
      <c r="D63" s="22"/>
      <c r="E63" s="21"/>
      <c r="F63" s="21"/>
      <c r="G63" s="21"/>
      <c r="H63" s="21"/>
      <c r="Z63">
        <v>67.0000000000002</v>
      </c>
      <c r="AA63">
        <v>62.0000000000002</v>
      </c>
      <c r="AB63">
        <f t="shared" si="4"/>
        <v>0.07767442203767057</v>
      </c>
      <c r="AC63">
        <f t="shared" si="5"/>
        <v>0.06664492061643797</v>
      </c>
      <c r="AD63">
        <f t="shared" si="2"/>
        <v>0.10648266856828312</v>
      </c>
      <c r="AE63">
        <f t="shared" si="3"/>
        <v>0.10934004984644602</v>
      </c>
      <c r="AL63">
        <v>6</v>
      </c>
      <c r="AM63">
        <v>0.02237552</v>
      </c>
      <c r="AN63">
        <v>0.04537656</v>
      </c>
      <c r="AO63">
        <v>0.0729</v>
      </c>
      <c r="AP63">
        <v>0.31640625</v>
      </c>
      <c r="AQ63">
        <v>20</v>
      </c>
      <c r="AR63">
        <v>4.47213595</v>
      </c>
      <c r="AS63">
        <v>0.00617136</v>
      </c>
    </row>
    <row r="64" spans="1:45" ht="12">
      <c r="A64" s="21"/>
      <c r="B64" s="21"/>
      <c r="C64" s="21"/>
      <c r="D64" s="21"/>
      <c r="E64" s="21"/>
      <c r="F64" s="21"/>
      <c r="G64" s="21"/>
      <c r="H64" s="21"/>
      <c r="Z64">
        <v>67.2000000000002</v>
      </c>
      <c r="AA64">
        <v>62.2000000000002</v>
      </c>
      <c r="AB64">
        <f t="shared" si="4"/>
        <v>0.08522765875898823</v>
      </c>
      <c r="AC64">
        <f t="shared" si="5"/>
        <v>0.0682091577650422</v>
      </c>
      <c r="AD64">
        <f t="shared" si="2"/>
        <v>0.10162764237823062</v>
      </c>
      <c r="AE64">
        <f t="shared" si="3"/>
        <v>0.09072165499333308</v>
      </c>
      <c r="AL64">
        <v>6.1</v>
      </c>
      <c r="AM64">
        <v>0.02172278</v>
      </c>
      <c r="AN64">
        <v>0.04735865</v>
      </c>
      <c r="AO64">
        <v>0.06916072</v>
      </c>
      <c r="AP64">
        <v>0.35007665</v>
      </c>
      <c r="AQ64">
        <v>20.3333333</v>
      </c>
      <c r="AR64">
        <v>4.50924975</v>
      </c>
      <c r="AS64">
        <v>0.00553508</v>
      </c>
    </row>
    <row r="65" spans="1:45" ht="12.75">
      <c r="A65" s="25" t="s">
        <v>136</v>
      </c>
      <c r="B65" t="s">
        <v>180</v>
      </c>
      <c r="C65" s="21"/>
      <c r="E65" s="21"/>
      <c r="F65" s="21"/>
      <c r="G65" s="21"/>
      <c r="H65" s="21"/>
      <c r="Z65">
        <v>67.4000000000002</v>
      </c>
      <c r="AA65">
        <v>62.4000000000002</v>
      </c>
      <c r="AB65">
        <f t="shared" si="4"/>
        <v>0.09291880195044169</v>
      </c>
      <c r="AC65">
        <f t="shared" si="5"/>
        <v>0.06969850259161739</v>
      </c>
      <c r="AD65">
        <f t="shared" si="2"/>
        <v>0.09656385097565912</v>
      </c>
      <c r="AE65">
        <f t="shared" si="3"/>
        <v>0.07394722316186941</v>
      </c>
      <c r="AL65">
        <v>6.2</v>
      </c>
      <c r="AM65">
        <v>0.02109814</v>
      </c>
      <c r="AN65">
        <v>0.04947268</v>
      </c>
      <c r="AO65">
        <v>0.06569942</v>
      </c>
      <c r="AP65">
        <v>0.38792639</v>
      </c>
      <c r="AQ65">
        <v>20.6666667</v>
      </c>
      <c r="AR65">
        <v>4.54606057</v>
      </c>
      <c r="AS65">
        <v>0.00495973</v>
      </c>
    </row>
    <row r="66" spans="1:45" ht="12.75">
      <c r="A66" s="21"/>
      <c r="B66" s="25"/>
      <c r="C66" s="21"/>
      <c r="D66" s="21"/>
      <c r="E66" s="21"/>
      <c r="F66" s="21"/>
      <c r="G66" s="21"/>
      <c r="H66" s="21"/>
      <c r="Z66">
        <v>67.6000000000002</v>
      </c>
      <c r="AA66">
        <v>62.6000000000002</v>
      </c>
      <c r="AB66">
        <f t="shared" si="4"/>
        <v>0.10065773649676368</v>
      </c>
      <c r="AC66">
        <f t="shared" si="5"/>
        <v>0.07110650574182628</v>
      </c>
      <c r="AD66">
        <f t="shared" si="2"/>
        <v>0.09134548918452642</v>
      </c>
      <c r="AE66">
        <f t="shared" si="3"/>
        <v>0.059212307427544644</v>
      </c>
      <c r="AL66">
        <v>6.3</v>
      </c>
      <c r="AM66">
        <v>0.0205</v>
      </c>
      <c r="AN66">
        <v>0.05173054</v>
      </c>
      <c r="AO66">
        <v>0.06248948</v>
      </c>
      <c r="AP66">
        <v>0.42976825</v>
      </c>
      <c r="AQ66">
        <v>21</v>
      </c>
      <c r="AR66">
        <v>4.58257569</v>
      </c>
      <c r="AS66">
        <v>0.00444014</v>
      </c>
    </row>
    <row r="67" spans="1:45" ht="12.75">
      <c r="A67" s="21"/>
      <c r="B67" s="25"/>
      <c r="C67" s="21"/>
      <c r="D67" s="21"/>
      <c r="E67" s="21"/>
      <c r="F67" s="21"/>
      <c r="G67" s="21"/>
      <c r="H67" s="21"/>
      <c r="Z67">
        <v>67.8000000000002</v>
      </c>
      <c r="AA67">
        <v>62.8000000000002</v>
      </c>
      <c r="AB67">
        <f aca="true" t="shared" si="6" ref="AB67:AB98">(1/(SQRT(2*3.14159265)*A$2)*EXP(-0.5*($AA67-A$1)^2/(A$2^2)))</f>
        <v>0.10834558878124438</v>
      </c>
      <c r="AC67">
        <f aca="true" t="shared" si="7" ref="AC67:AC98">(1/(SQRT(2*3.14159265)*B$2)*EXP(-0.5*($AA67-B$1)^2/(B$2^2)))</f>
        <v>0.07242697652399967</v>
      </c>
      <c r="AD67">
        <f t="shared" si="2"/>
        <v>0.08602594201689012</v>
      </c>
      <c r="AE67">
        <f t="shared" si="3"/>
        <v>0.046578050740543664</v>
      </c>
      <c r="AL67">
        <v>6.4</v>
      </c>
      <c r="AM67">
        <v>0.01992689</v>
      </c>
      <c r="AN67">
        <v>0.05414545</v>
      </c>
      <c r="AO67">
        <v>0.05950737</v>
      </c>
      <c r="AP67">
        <v>0.4744117</v>
      </c>
      <c r="AQ67">
        <v>21.3333333</v>
      </c>
      <c r="AR67">
        <v>4.61880215</v>
      </c>
      <c r="AS67">
        <v>0.00397147</v>
      </c>
    </row>
    <row r="68" spans="1:45" ht="12.75">
      <c r="A68" s="21"/>
      <c r="B68" s="21"/>
      <c r="C68" s="21"/>
      <c r="D68" s="21"/>
      <c r="E68" s="21"/>
      <c r="F68" s="21"/>
      <c r="G68" s="21"/>
      <c r="H68" s="21"/>
      <c r="Z68">
        <v>68.0000000000002</v>
      </c>
      <c r="AA68">
        <v>63.0000000000002</v>
      </c>
      <c r="AB68">
        <f t="shared" si="6"/>
        <v>0.11587662117080462</v>
      </c>
      <c r="AC68">
        <f t="shared" si="7"/>
        <v>0.07365402810274682</v>
      </c>
      <c r="AD68">
        <f aca="true" t="shared" si="8" ref="AD68:AD103">(1/(SQRT(2*3.14159265)*$AG$2)*EXP(-0.5*($Z68-$AG$1)^2/($AG$2^2)))</f>
        <v>0.08065690821912441</v>
      </c>
      <c r="AE68">
        <f aca="true" t="shared" si="9" ref="AE68:AE103">(1/(SQRT(2*3.14159265)*$AI$2)*EXP(-0.5*($Z68-$AG$1)^2/($AI$2^2)))</f>
        <v>0.035993977696013715</v>
      </c>
      <c r="AL68">
        <v>6.5</v>
      </c>
      <c r="AM68">
        <v>0.01937743</v>
      </c>
      <c r="AN68">
        <v>0.05673222</v>
      </c>
      <c r="AO68">
        <v>0.05673222</v>
      </c>
      <c r="AP68">
        <v>0.5184</v>
      </c>
      <c r="AQ68">
        <v>21.6666667</v>
      </c>
      <c r="AR68">
        <v>4.65474668</v>
      </c>
      <c r="AS68">
        <v>0.00354925</v>
      </c>
    </row>
    <row r="69" spans="1:45" ht="12.75">
      <c r="A69" s="21"/>
      <c r="C69" s="21"/>
      <c r="E69" s="21"/>
      <c r="F69" s="21"/>
      <c r="G69" s="21"/>
      <c r="H69" s="21"/>
      <c r="Z69">
        <v>68.2000000000002</v>
      </c>
      <c r="AA69">
        <v>63.2000000000002</v>
      </c>
      <c r="AB69">
        <f t="shared" si="6"/>
        <v>0.12314050425830256</v>
      </c>
      <c r="AC69">
        <f t="shared" si="7"/>
        <v>0.07478212111735226</v>
      </c>
      <c r="AD69">
        <f t="shared" si="8"/>
        <v>0.07528760919871706</v>
      </c>
      <c r="AE69">
        <f t="shared" si="9"/>
        <v>0.027324837379085212</v>
      </c>
      <c r="AL69">
        <v>6.6</v>
      </c>
      <c r="AM69">
        <v>0.01885036</v>
      </c>
      <c r="AN69">
        <v>0.05950737</v>
      </c>
      <c r="AO69">
        <v>0.05414545</v>
      </c>
      <c r="AP69">
        <v>0.5532409</v>
      </c>
      <c r="AQ69">
        <v>22</v>
      </c>
      <c r="AR69">
        <v>4.69041576</v>
      </c>
      <c r="AS69">
        <v>0.00316928</v>
      </c>
    </row>
    <row r="70" spans="1:45" ht="12.75">
      <c r="A70" s="21"/>
      <c r="B70" s="21"/>
      <c r="C70" s="21"/>
      <c r="D70" s="21"/>
      <c r="E70" s="21"/>
      <c r="F70" s="21"/>
      <c r="G70" s="21"/>
      <c r="H70" s="21"/>
      <c r="Z70">
        <v>68.4000000000002</v>
      </c>
      <c r="AA70">
        <v>63.4000000000002</v>
      </c>
      <c r="AB70">
        <f t="shared" si="6"/>
        <v>0.13002490570792696</v>
      </c>
      <c r="AC70">
        <f t="shared" si="7"/>
        <v>0.07580610527385183</v>
      </c>
      <c r="AD70">
        <f t="shared" si="8"/>
        <v>0.06996409874820882</v>
      </c>
      <c r="AE70">
        <f t="shared" si="9"/>
        <v>0.020378139830226724</v>
      </c>
      <c r="AL70">
        <v>6.7</v>
      </c>
      <c r="AM70">
        <v>0.01834445</v>
      </c>
      <c r="AN70">
        <v>0.06248948</v>
      </c>
      <c r="AO70">
        <v>0.05173054</v>
      </c>
      <c r="AP70">
        <v>0.55938797</v>
      </c>
      <c r="AQ70">
        <v>22.3333333</v>
      </c>
      <c r="AR70">
        <v>4.72581563</v>
      </c>
      <c r="AS70">
        <v>0.00282772</v>
      </c>
    </row>
    <row r="71" spans="1:45" ht="12.75">
      <c r="A71" s="21"/>
      <c r="B71" s="21"/>
      <c r="C71" s="21"/>
      <c r="D71" s="21"/>
      <c r="E71" s="21"/>
      <c r="F71" s="21"/>
      <c r="G71" s="21"/>
      <c r="H71" s="21"/>
      <c r="Z71">
        <v>68.6000000000002</v>
      </c>
      <c r="AA71">
        <v>63.6000000000002</v>
      </c>
      <c r="AB71">
        <f t="shared" si="6"/>
        <v>0.13641831553008743</v>
      </c>
      <c r="AC71">
        <f t="shared" si="7"/>
        <v>0.07672125847452996</v>
      </c>
      <c r="AD71">
        <f t="shared" si="8"/>
        <v>0.06472868503138095</v>
      </c>
      <c r="AE71">
        <f t="shared" si="9"/>
        <v>0.014929686871753804</v>
      </c>
      <c r="AL71">
        <v>6.8</v>
      </c>
      <c r="AM71">
        <v>0.01785861</v>
      </c>
      <c r="AN71">
        <v>0.06569942</v>
      </c>
      <c r="AO71">
        <v>0.04947268</v>
      </c>
      <c r="AP71">
        <v>0.49438477</v>
      </c>
      <c r="AQ71">
        <v>22.6666667</v>
      </c>
      <c r="AR71">
        <v>4.76095229</v>
      </c>
      <c r="AS71">
        <v>0.002521</v>
      </c>
    </row>
    <row r="72" spans="1:45" ht="12.75">
      <c r="A72" s="21"/>
      <c r="B72" s="21"/>
      <c r="C72" s="21"/>
      <c r="D72" s="21"/>
      <c r="E72" s="21"/>
      <c r="F72" s="21"/>
      <c r="G72" s="21"/>
      <c r="H72" s="21"/>
      <c r="Z72">
        <v>68.8000000000002</v>
      </c>
      <c r="AA72">
        <v>63.8000000000002</v>
      </c>
      <c r="AB72">
        <f t="shared" si="6"/>
        <v>0.1422130114836554</v>
      </c>
      <c r="AC72">
        <f t="shared" si="7"/>
        <v>0.07752332306929521</v>
      </c>
      <c r="AD72">
        <f t="shared" si="8"/>
        <v>0.05961947219890449</v>
      </c>
      <c r="AE72">
        <f t="shared" si="9"/>
        <v>0.010745238748568212</v>
      </c>
      <c r="AL72">
        <v>6.9</v>
      </c>
      <c r="AM72">
        <v>0.01739179</v>
      </c>
      <c r="AN72">
        <v>0.06916072</v>
      </c>
      <c r="AO72">
        <v>0.04735865</v>
      </c>
      <c r="AP72">
        <v>0.28360352</v>
      </c>
      <c r="AQ72">
        <v>23</v>
      </c>
      <c r="AR72">
        <v>4.79583152</v>
      </c>
      <c r="AS72">
        <v>0.00224585</v>
      </c>
    </row>
    <row r="73" spans="1:45" ht="12">
      <c r="A73" s="21"/>
      <c r="B73" s="21"/>
      <c r="C73" s="21"/>
      <c r="D73" s="21"/>
      <c r="E73" s="21"/>
      <c r="F73" s="21"/>
      <c r="G73" s="21"/>
      <c r="H73" s="21"/>
      <c r="Z73">
        <v>69.0000000000002</v>
      </c>
      <c r="AA73">
        <v>64.0000000000002</v>
      </c>
      <c r="AB73">
        <f t="shared" si="6"/>
        <v>0.14730805620549597</v>
      </c>
      <c r="AC73">
        <f t="shared" si="7"/>
        <v>0.07820853883977492</v>
      </c>
      <c r="AD73">
        <f t="shared" si="8"/>
        <v>0.05467002492322784</v>
      </c>
      <c r="AE73">
        <f t="shared" si="9"/>
        <v>0.007597324020202876</v>
      </c>
      <c r="AL73">
        <v>7</v>
      </c>
      <c r="AM73">
        <v>0.016943</v>
      </c>
      <c r="AN73">
        <v>0.0729</v>
      </c>
      <c r="AO73">
        <v>0.04537656</v>
      </c>
      <c r="AP73">
        <v>0</v>
      </c>
      <c r="AQ73">
        <v>23.3333333</v>
      </c>
      <c r="AR73">
        <v>4.83045892</v>
      </c>
      <c r="AS73">
        <v>0.00199927</v>
      </c>
    </row>
    <row r="74" spans="1:45" ht="13.5">
      <c r="A74" s="25" t="s">
        <v>137</v>
      </c>
      <c r="B74" t="s">
        <v>181</v>
      </c>
      <c r="D74" s="21"/>
      <c r="E74" s="21"/>
      <c r="F74" s="21"/>
      <c r="G74" s="21"/>
      <c r="H74" s="21"/>
      <c r="O74" s="40"/>
      <c r="Z74">
        <v>69.2000000000002</v>
      </c>
      <c r="AA74">
        <v>64.2000000000002</v>
      </c>
      <c r="AB74">
        <f t="shared" si="6"/>
        <v>0.15161221054770566</v>
      </c>
      <c r="AC74">
        <f t="shared" si="7"/>
        <v>0.07877367235871469</v>
      </c>
      <c r="AD74">
        <f t="shared" si="8"/>
        <v>0.04990915524042501</v>
      </c>
      <c r="AE74">
        <f t="shared" si="9"/>
        <v>0.005276967724999562</v>
      </c>
      <c r="AL74">
        <v>7.1</v>
      </c>
      <c r="AM74">
        <v>0.01651134</v>
      </c>
      <c r="AN74">
        <v>0.07694742</v>
      </c>
      <c r="AO74">
        <v>0.04351572</v>
      </c>
      <c r="AQ74">
        <v>23.6666667</v>
      </c>
      <c r="AR74">
        <v>4.86483984</v>
      </c>
      <c r="AS74">
        <v>0.00177848</v>
      </c>
    </row>
    <row r="75" spans="1:45" ht="13.5">
      <c r="A75" s="21"/>
      <c r="D75" s="21"/>
      <c r="E75" s="21"/>
      <c r="F75" s="21"/>
      <c r="G75" s="21"/>
      <c r="H75" s="21"/>
      <c r="O75" s="41"/>
      <c r="Z75">
        <v>69.4000000000002</v>
      </c>
      <c r="AA75">
        <v>64.4000000000002</v>
      </c>
      <c r="AB75">
        <f t="shared" si="6"/>
        <v>0.15504664613859198</v>
      </c>
      <c r="AC75">
        <f t="shared" si="7"/>
        <v>0.07921604240399036</v>
      </c>
      <c r="AD75">
        <f t="shared" si="8"/>
        <v>0.04536082749667096</v>
      </c>
      <c r="AE75">
        <f t="shared" si="9"/>
        <v>0.003600704122852013</v>
      </c>
      <c r="AL75">
        <v>7.2</v>
      </c>
      <c r="AM75">
        <v>0.01609594</v>
      </c>
      <c r="AN75">
        <v>0.08133728</v>
      </c>
      <c r="AO75">
        <v>0.04176649</v>
      </c>
      <c r="AQ75">
        <v>24</v>
      </c>
      <c r="AR75">
        <v>4.89897949</v>
      </c>
      <c r="AS75">
        <v>0.00158098</v>
      </c>
    </row>
    <row r="76" spans="1:45" ht="13.5">
      <c r="A76" s="21"/>
      <c r="B76" s="21"/>
      <c r="C76" s="21"/>
      <c r="D76" s="21"/>
      <c r="E76" s="21"/>
      <c r="F76" s="21"/>
      <c r="G76" s="21"/>
      <c r="H76" s="21"/>
      <c r="O76" s="40"/>
      <c r="Z76">
        <v>69.6000000000002</v>
      </c>
      <c r="AA76">
        <v>64.6000000000002</v>
      </c>
      <c r="AB76">
        <f t="shared" si="6"/>
        <v>0.1575473447174303</v>
      </c>
      <c r="AC76">
        <f t="shared" si="7"/>
        <v>0.07953354114776216</v>
      </c>
      <c r="AD76">
        <f t="shared" si="8"/>
        <v>0.04104417403206237</v>
      </c>
      <c r="AE76">
        <f t="shared" si="9"/>
        <v>0.00241362415339089</v>
      </c>
      <c r="AL76">
        <v>7.3</v>
      </c>
      <c r="AM76">
        <v>0.01569599</v>
      </c>
      <c r="AN76">
        <v>0.08610869</v>
      </c>
      <c r="AO76">
        <v>0.04012017</v>
      </c>
      <c r="AQ76">
        <v>24.3333333</v>
      </c>
      <c r="AR76">
        <v>4.93288286</v>
      </c>
      <c r="AS76">
        <v>0.00140446</v>
      </c>
    </row>
    <row r="77" spans="1:45" ht="13.5">
      <c r="A77" s="54" t="s">
        <v>182</v>
      </c>
      <c r="B77" t="s">
        <v>183</v>
      </c>
      <c r="C77" s="21"/>
      <c r="D77" s="21"/>
      <c r="E77" s="21"/>
      <c r="F77" s="21"/>
      <c r="G77" s="21"/>
      <c r="H77" s="21"/>
      <c r="O77" s="41"/>
      <c r="Z77">
        <v>69.8000000000002</v>
      </c>
      <c r="AA77">
        <v>64.8000000000002</v>
      </c>
      <c r="AB77">
        <f t="shared" si="6"/>
        <v>0.15906708229552483</v>
      </c>
      <c r="AC77">
        <f t="shared" si="7"/>
        <v>0.07972465088647045</v>
      </c>
      <c r="AD77">
        <f t="shared" si="8"/>
        <v>0.036973611580938905</v>
      </c>
      <c r="AE77">
        <f t="shared" si="9"/>
        <v>0.0015893921352173027</v>
      </c>
      <c r="AL77">
        <v>7.4</v>
      </c>
      <c r="AM77">
        <v>0.01531075</v>
      </c>
      <c r="AN77">
        <v>0.09130636</v>
      </c>
      <c r="AO77">
        <v>0.03856888</v>
      </c>
      <c r="AQ77">
        <v>24.6666667</v>
      </c>
      <c r="AR77">
        <v>4.96655481</v>
      </c>
      <c r="AS77">
        <v>0.00124683</v>
      </c>
    </row>
    <row r="78" spans="1:45" ht="13.5">
      <c r="A78" s="21"/>
      <c r="B78" s="21"/>
      <c r="C78" s="21"/>
      <c r="D78" s="21"/>
      <c r="E78" s="21"/>
      <c r="F78" s="21"/>
      <c r="G78" s="21"/>
      <c r="H78" s="21"/>
      <c r="O78" s="42"/>
      <c r="Z78">
        <v>70.0000000000002</v>
      </c>
      <c r="AA78">
        <v>65.0000000000002</v>
      </c>
      <c r="AB78">
        <f t="shared" si="6"/>
        <v>0.15957691225174464</v>
      </c>
      <c r="AC78">
        <f t="shared" si="7"/>
        <v>0.07978845612587232</v>
      </c>
      <c r="AD78">
        <f t="shared" si="8"/>
        <v>0.03315904628319076</v>
      </c>
      <c r="AE78">
        <f t="shared" si="9"/>
        <v>0.0010281859981143863</v>
      </c>
      <c r="AL78">
        <v>7.5</v>
      </c>
      <c r="AM78">
        <v>0.0149395</v>
      </c>
      <c r="AN78">
        <v>0.0969816</v>
      </c>
      <c r="AO78">
        <v>0.03710548</v>
      </c>
      <c r="AQ78">
        <v>25</v>
      </c>
      <c r="AR78">
        <v>5</v>
      </c>
      <c r="AS78">
        <v>0.00110619</v>
      </c>
    </row>
    <row r="79" spans="1:45" ht="12">
      <c r="A79" s="21"/>
      <c r="C79" s="21"/>
      <c r="D79" s="21"/>
      <c r="E79" s="21"/>
      <c r="F79" s="21"/>
      <c r="G79" s="21"/>
      <c r="H79" s="21"/>
      <c r="Z79">
        <v>70.2000000000002</v>
      </c>
      <c r="AA79">
        <v>65.2000000000002</v>
      </c>
      <c r="AB79">
        <f t="shared" si="6"/>
        <v>0.1590670822955228</v>
      </c>
      <c r="AC79">
        <f t="shared" si="7"/>
        <v>0.07972465088647021</v>
      </c>
      <c r="AD79">
        <f t="shared" si="8"/>
        <v>0.029606153713775476</v>
      </c>
      <c r="AE79">
        <f t="shared" si="9"/>
        <v>0.000653418641223263</v>
      </c>
      <c r="AL79">
        <v>7.6</v>
      </c>
      <c r="AM79">
        <v>0.01458157</v>
      </c>
      <c r="AN79">
        <v>0.10319344</v>
      </c>
      <c r="AO79">
        <v>0.03572349</v>
      </c>
      <c r="AQ79">
        <v>25.3333333</v>
      </c>
      <c r="AR79">
        <v>5.03322296</v>
      </c>
      <c r="AS79">
        <v>0.0009808</v>
      </c>
    </row>
    <row r="80" spans="1:45" ht="12">
      <c r="A80" s="21"/>
      <c r="C80" s="21"/>
      <c r="D80" s="21"/>
      <c r="E80" s="21"/>
      <c r="F80" s="21"/>
      <c r="G80" s="21"/>
      <c r="H80" s="21"/>
      <c r="Z80">
        <v>70.4000000000002</v>
      </c>
      <c r="AA80">
        <v>65.4000000000002</v>
      </c>
      <c r="AB80">
        <f t="shared" si="6"/>
        <v>0.1575473447174263</v>
      </c>
      <c r="AC80">
        <f t="shared" si="7"/>
        <v>0.07953354114776165</v>
      </c>
      <c r="AD80">
        <f t="shared" si="8"/>
        <v>0.02631671944866377</v>
      </c>
      <c r="AE80">
        <f t="shared" si="9"/>
        <v>0.00040793462030871454</v>
      </c>
      <c r="AL80">
        <v>7.7</v>
      </c>
      <c r="AM80">
        <v>0.01423634</v>
      </c>
      <c r="AN80">
        <v>0.11001004</v>
      </c>
      <c r="AO80">
        <v>0.03441699</v>
      </c>
      <c r="AQ80">
        <v>25.6666667</v>
      </c>
      <c r="AR80">
        <v>5.06622805</v>
      </c>
      <c r="AS80">
        <v>0.0008691</v>
      </c>
    </row>
    <row r="81" spans="1:45" ht="12">
      <c r="A81" s="21"/>
      <c r="C81" s="21"/>
      <c r="D81" s="21"/>
      <c r="E81" s="21"/>
      <c r="F81" s="21"/>
      <c r="G81" s="21"/>
      <c r="H81" s="21"/>
      <c r="Z81">
        <v>70.6000000000002</v>
      </c>
      <c r="AA81">
        <v>65.6000000000002</v>
      </c>
      <c r="AB81">
        <f t="shared" si="6"/>
        <v>0.15504664613858604</v>
      </c>
      <c r="AC81">
        <f t="shared" si="7"/>
        <v>0.07921604240398959</v>
      </c>
      <c r="AD81">
        <f t="shared" si="8"/>
        <v>0.02328902537027472</v>
      </c>
      <c r="AE81">
        <f t="shared" si="9"/>
        <v>0.00025018934928790795</v>
      </c>
      <c r="AL81">
        <v>7.8</v>
      </c>
      <c r="AM81">
        <v>0.0139032</v>
      </c>
      <c r="AN81">
        <v>0.11751032</v>
      </c>
      <c r="AO81">
        <v>0.03318063</v>
      </c>
      <c r="AQ81">
        <v>26</v>
      </c>
      <c r="AR81">
        <v>5.09901951</v>
      </c>
      <c r="AS81">
        <v>0.00076966</v>
      </c>
    </row>
    <row r="82" spans="1:45" ht="12">
      <c r="A82" s="21"/>
      <c r="C82" s="21"/>
      <c r="D82" s="21"/>
      <c r="E82" s="21"/>
      <c r="F82" s="21"/>
      <c r="G82" s="21"/>
      <c r="H82" s="21"/>
      <c r="Z82">
        <v>70.8000000000002</v>
      </c>
      <c r="AA82">
        <v>65.8000000000002</v>
      </c>
      <c r="AB82">
        <f t="shared" si="6"/>
        <v>0.1516122105476979</v>
      </c>
      <c r="AC82">
        <f t="shared" si="7"/>
        <v>0.07877367235871367</v>
      </c>
      <c r="AD82">
        <f t="shared" si="8"/>
        <v>0.020518267128169263</v>
      </c>
      <c r="AE82">
        <f t="shared" si="9"/>
        <v>0.0001507392256885026</v>
      </c>
      <c r="AL82">
        <v>7.9</v>
      </c>
      <c r="AM82">
        <v>0.01358161</v>
      </c>
      <c r="AN82">
        <v>0.12578596</v>
      </c>
      <c r="AO82">
        <v>0.03200948</v>
      </c>
      <c r="AQ82">
        <v>26.3333333</v>
      </c>
      <c r="AR82">
        <v>5.13160144</v>
      </c>
      <c r="AS82">
        <v>0.00068121</v>
      </c>
    </row>
    <row r="83" spans="26:45" ht="12">
      <c r="Z83">
        <v>71.0000000000002</v>
      </c>
      <c r="AA83">
        <v>66.0000000000002</v>
      </c>
      <c r="AB83">
        <f t="shared" si="6"/>
        <v>0.14730805620548662</v>
      </c>
      <c r="AC83">
        <f t="shared" si="7"/>
        <v>0.07820853883977368</v>
      </c>
      <c r="AD83">
        <f t="shared" si="8"/>
        <v>0.017996988848009238</v>
      </c>
      <c r="AE83">
        <f t="shared" si="9"/>
        <v>8.922015056085061E-05</v>
      </c>
      <c r="AL83">
        <v>8</v>
      </c>
      <c r="AM83">
        <v>0.01327104</v>
      </c>
      <c r="AN83">
        <v>0.13494377</v>
      </c>
      <c r="AO83">
        <v>0.03089905</v>
      </c>
      <c r="AQ83">
        <v>26.6666667</v>
      </c>
      <c r="AR83">
        <v>5.16397779</v>
      </c>
      <c r="AS83">
        <v>0.00060258</v>
      </c>
    </row>
    <row r="84" spans="26:45" ht="12">
      <c r="Z84">
        <v>71.2000000000002</v>
      </c>
      <c r="AA84">
        <v>66.2000000000002</v>
      </c>
      <c r="AB84">
        <f t="shared" si="6"/>
        <v>0.14221301148364432</v>
      </c>
      <c r="AC84">
        <f t="shared" si="7"/>
        <v>0.07752332306929371</v>
      </c>
      <c r="AD84">
        <f t="shared" si="8"/>
        <v>0.015715522247600477</v>
      </c>
      <c r="AE84">
        <f t="shared" si="9"/>
        <v>5.187747534985561E-05</v>
      </c>
      <c r="AL84">
        <v>8.1</v>
      </c>
      <c r="AM84">
        <v>0.01297099</v>
      </c>
      <c r="AN84">
        <v>0.14510855</v>
      </c>
      <c r="AO84">
        <v>0.02984523</v>
      </c>
      <c r="AQ84">
        <v>27</v>
      </c>
      <c r="AR84">
        <v>5.19615242</v>
      </c>
      <c r="AS84">
        <v>0.00053274</v>
      </c>
    </row>
    <row r="85" spans="26:45" ht="12">
      <c r="Z85">
        <v>71.4000000000002</v>
      </c>
      <c r="AA85">
        <v>66.4000000000002</v>
      </c>
      <c r="AB85">
        <f t="shared" si="6"/>
        <v>0.13641831553007505</v>
      </c>
      <c r="AC85">
        <f t="shared" si="7"/>
        <v>0.07672125847452821</v>
      </c>
      <c r="AD85">
        <f t="shared" si="8"/>
        <v>0.013662418689544533</v>
      </c>
      <c r="AE85">
        <f t="shared" si="9"/>
        <v>2.963288412943019E-05</v>
      </c>
      <c r="AL85">
        <v>8.2</v>
      </c>
      <c r="AM85">
        <v>0.01268098</v>
      </c>
      <c r="AN85">
        <v>0.15642643</v>
      </c>
      <c r="AO85">
        <v>0.02884426</v>
      </c>
      <c r="AQ85">
        <v>27.3333333</v>
      </c>
      <c r="AR85">
        <v>5.22812905</v>
      </c>
      <c r="AS85">
        <v>0.00047075</v>
      </c>
    </row>
    <row r="86" spans="26:45" ht="12">
      <c r="Z86">
        <v>71.6000000000002</v>
      </c>
      <c r="AA86">
        <v>66.6000000000002</v>
      </c>
      <c r="AB86">
        <f t="shared" si="6"/>
        <v>0.13002490570791395</v>
      </c>
      <c r="AC86">
        <f t="shared" si="7"/>
        <v>0.07580610527384993</v>
      </c>
      <c r="AD86">
        <f t="shared" si="8"/>
        <v>0.011824864288831402</v>
      </c>
      <c r="AE86">
        <f t="shared" si="9"/>
        <v>1.6628314202859908E-05</v>
      </c>
      <c r="AL86">
        <v>8.3</v>
      </c>
      <c r="AM86">
        <v>0.01240058</v>
      </c>
      <c r="AN86">
        <v>0.16906882</v>
      </c>
      <c r="AO86">
        <v>0.02789266</v>
      </c>
      <c r="AQ86">
        <v>27.6666667</v>
      </c>
      <c r="AR86">
        <v>5.25991128</v>
      </c>
      <c r="AS86">
        <v>0.00041575</v>
      </c>
    </row>
    <row r="87" spans="26:45" ht="12">
      <c r="Z87">
        <v>71.8000000000002</v>
      </c>
      <c r="AA87">
        <v>66.8000000000002</v>
      </c>
      <c r="AB87">
        <f t="shared" si="6"/>
        <v>0.12314050425828846</v>
      </c>
      <c r="AC87">
        <f t="shared" si="7"/>
        <v>0.07478212111735011</v>
      </c>
      <c r="AD87">
        <f t="shared" si="8"/>
        <v>0.010189069915115005</v>
      </c>
      <c r="AE87">
        <f t="shared" si="9"/>
        <v>9.166461754193912E-06</v>
      </c>
      <c r="AL87">
        <v>8.4</v>
      </c>
      <c r="AM87">
        <v>0.01212938</v>
      </c>
      <c r="AN87">
        <v>0.18323693</v>
      </c>
      <c r="AO87">
        <v>0.02698726</v>
      </c>
      <c r="AQ87">
        <v>28</v>
      </c>
      <c r="AR87">
        <v>5.29150262</v>
      </c>
      <c r="AS87">
        <v>0.00036699</v>
      </c>
    </row>
    <row r="88" spans="10:45" ht="12">
      <c r="J88" s="21" t="s">
        <v>125</v>
      </c>
      <c r="Z88">
        <v>72.0000000000002</v>
      </c>
      <c r="AA88">
        <v>67.0000000000002</v>
      </c>
      <c r="AB88">
        <f t="shared" si="6"/>
        <v>0.11587662117078985</v>
      </c>
      <c r="AC88">
        <f t="shared" si="7"/>
        <v>0.07365402810274448</v>
      </c>
      <c r="AD88">
        <f t="shared" si="8"/>
        <v>0.008740629702895625</v>
      </c>
      <c r="AE88">
        <f t="shared" si="9"/>
        <v>4.9640305832530485E-06</v>
      </c>
      <c r="AL88">
        <v>8.5</v>
      </c>
      <c r="AM88">
        <v>0.01186696</v>
      </c>
      <c r="AN88">
        <v>0.19916672</v>
      </c>
      <c r="AO88">
        <v>0.02612511</v>
      </c>
      <c r="AQ88">
        <v>28.3333333</v>
      </c>
      <c r="AR88">
        <v>5.32290647</v>
      </c>
      <c r="AS88">
        <v>0.00032379</v>
      </c>
    </row>
    <row r="89" spans="26:45" ht="12.75">
      <c r="Z89">
        <v>72.2000000000002</v>
      </c>
      <c r="AA89">
        <v>67.2000000000002</v>
      </c>
      <c r="AB89">
        <f t="shared" si="6"/>
        <v>0.10834558878122892</v>
      </c>
      <c r="AC89">
        <f t="shared" si="7"/>
        <v>0.07242697652399709</v>
      </c>
      <c r="AD89">
        <f t="shared" si="8"/>
        <v>0.0074648434358780096</v>
      </c>
      <c r="AE89">
        <f t="shared" si="9"/>
        <v>2.640866062195162E-06</v>
      </c>
      <c r="AL89">
        <v>8.6</v>
      </c>
      <c r="AM89">
        <v>0.01161296</v>
      </c>
      <c r="AN89">
        <v>0.21713394</v>
      </c>
      <c r="AO89">
        <v>0.02530353</v>
      </c>
      <c r="AQ89">
        <v>28.6666667</v>
      </c>
      <c r="AR89">
        <v>5.35412613</v>
      </c>
      <c r="AS89">
        <v>0.00028553</v>
      </c>
    </row>
    <row r="90" spans="8:45" ht="12.75">
      <c r="H90" t="s">
        <v>0</v>
      </c>
      <c r="L90" t="s">
        <v>129</v>
      </c>
      <c r="Z90">
        <v>72.4000000000002</v>
      </c>
      <c r="AA90">
        <v>67.4000000000002</v>
      </c>
      <c r="AB90">
        <f t="shared" si="6"/>
        <v>0.10065773649674803</v>
      </c>
      <c r="AC90">
        <f t="shared" si="7"/>
        <v>0.07110650574182352</v>
      </c>
      <c r="AD90">
        <f t="shared" si="8"/>
        <v>0.006346999842175273</v>
      </c>
      <c r="AE90">
        <f t="shared" si="9"/>
        <v>1.3801856627346973E-06</v>
      </c>
      <c r="AL90">
        <v>8.7</v>
      </c>
      <c r="AM90">
        <v>0.01136701</v>
      </c>
      <c r="AN90">
        <v>0.23745833</v>
      </c>
      <c r="AO90">
        <v>0.02452</v>
      </c>
      <c r="AQ90">
        <v>29</v>
      </c>
      <c r="AR90">
        <v>5.38516481</v>
      </c>
      <c r="AS90">
        <v>0.00025168</v>
      </c>
    </row>
    <row r="91" spans="26:45" ht="12.75">
      <c r="Z91">
        <v>72.6000000000003</v>
      </c>
      <c r="AA91">
        <v>67.6000000000003</v>
      </c>
      <c r="AB91">
        <f t="shared" si="6"/>
        <v>0.09291880195042221</v>
      </c>
      <c r="AC91">
        <f t="shared" si="7"/>
        <v>0.06969850259161373</v>
      </c>
      <c r="AD91">
        <f t="shared" si="8"/>
        <v>0.005372619374284493</v>
      </c>
      <c r="AE91">
        <f t="shared" si="9"/>
        <v>7.086109466910793E-07</v>
      </c>
      <c r="AL91">
        <v>8.8</v>
      </c>
      <c r="AM91">
        <v>0.01112879</v>
      </c>
      <c r="AN91">
        <v>0.26050507</v>
      </c>
      <c r="AO91">
        <v>0.02377222</v>
      </c>
      <c r="AQ91">
        <v>29.3333333</v>
      </c>
      <c r="AR91">
        <v>5.4160256</v>
      </c>
      <c r="AS91">
        <v>0.00022173</v>
      </c>
    </row>
    <row r="92" spans="8:45" ht="12.75">
      <c r="H92" s="21" t="s">
        <v>1</v>
      </c>
      <c r="L92" t="s">
        <v>132</v>
      </c>
      <c r="Z92">
        <v>72.8000000000003</v>
      </c>
      <c r="AA92">
        <v>67.8000000000003</v>
      </c>
      <c r="AB92">
        <f t="shared" si="6"/>
        <v>0.08522765875896925</v>
      </c>
      <c r="AC92">
        <f t="shared" si="7"/>
        <v>0.0682091577650384</v>
      </c>
      <c r="AD92">
        <f t="shared" si="8"/>
        <v>0.00452765641381418</v>
      </c>
      <c r="AE92">
        <f t="shared" si="9"/>
        <v>3.5740235651700443E-07</v>
      </c>
      <c r="AL92">
        <v>8.9</v>
      </c>
      <c r="AM92">
        <v>0.01089798</v>
      </c>
      <c r="AN92">
        <v>0.28667945</v>
      </c>
      <c r="AO92">
        <v>0.02305805</v>
      </c>
      <c r="AQ92">
        <v>29.6666667</v>
      </c>
      <c r="AR92">
        <v>5.44671155</v>
      </c>
      <c r="AS92">
        <v>0.00019527</v>
      </c>
    </row>
    <row r="93" spans="26:45" ht="12.75">
      <c r="Z93">
        <v>73.0000000000003</v>
      </c>
      <c r="AA93">
        <v>68.0000000000003</v>
      </c>
      <c r="AB93">
        <f t="shared" si="6"/>
        <v>0.07767442203765203</v>
      </c>
      <c r="AC93">
        <f t="shared" si="7"/>
        <v>0.066644920616434</v>
      </c>
      <c r="AD93">
        <f t="shared" si="8"/>
        <v>0.0037986620101017735</v>
      </c>
      <c r="AE93">
        <f t="shared" si="9"/>
        <v>1.7708679400244827E-07</v>
      </c>
      <c r="AL93">
        <v>9</v>
      </c>
      <c r="AM93">
        <v>0.01067426</v>
      </c>
      <c r="AN93">
        <v>0.31640625</v>
      </c>
      <c r="AO93">
        <v>0.02237552</v>
      </c>
      <c r="AQ93">
        <v>30</v>
      </c>
      <c r="AR93">
        <v>5.47722558</v>
      </c>
      <c r="AS93">
        <v>0.00017188</v>
      </c>
    </row>
    <row r="94" spans="26:41" ht="12">
      <c r="Z94">
        <v>73.2000000000003</v>
      </c>
      <c r="AA94">
        <v>68.2000000000003</v>
      </c>
      <c r="AB94">
        <f t="shared" si="6"/>
        <v>0.07033897215924108</v>
      </c>
      <c r="AC94">
        <f t="shared" si="7"/>
        <v>0.06501245285395768</v>
      </c>
      <c r="AD94">
        <f t="shared" si="8"/>
        <v>0.0031729092202576474</v>
      </c>
      <c r="AE94">
        <f t="shared" si="9"/>
        <v>8.619739648140736E-08</v>
      </c>
      <c r="AL94">
        <v>9.1</v>
      </c>
      <c r="AM94">
        <v>0.01045736</v>
      </c>
      <c r="AN94">
        <v>0.35007665</v>
      </c>
      <c r="AO94">
        <v>0.02172278</v>
      </c>
    </row>
    <row r="95" spans="26:41" ht="12">
      <c r="Z95">
        <v>73.4000000000003</v>
      </c>
      <c r="AA95">
        <v>68.4000000000003</v>
      </c>
      <c r="AB95">
        <f t="shared" si="6"/>
        <v>0.06328991618430237</v>
      </c>
      <c r="AC95">
        <f t="shared" si="7"/>
        <v>0.06331858157835193</v>
      </c>
      <c r="AD95">
        <f t="shared" si="8"/>
        <v>0.002638483862500026</v>
      </c>
      <c r="AE95">
        <f t="shared" si="9"/>
        <v>4.121747002460776E-08</v>
      </c>
      <c r="AL95">
        <v>9.2</v>
      </c>
      <c r="AM95">
        <v>0.010247</v>
      </c>
      <c r="AN95">
        <v>0.38792639</v>
      </c>
      <c r="AO95">
        <v>0.02109814</v>
      </c>
    </row>
    <row r="96" spans="8:41" ht="14.25">
      <c r="H96" s="49" t="s">
        <v>11</v>
      </c>
      <c r="I96" s="49" t="s">
        <v>126</v>
      </c>
      <c r="J96" s="49" t="s">
        <v>127</v>
      </c>
      <c r="K96" s="49" t="s">
        <v>128</v>
      </c>
      <c r="L96" s="49" t="s">
        <v>130</v>
      </c>
      <c r="M96" s="49" t="s">
        <v>131</v>
      </c>
      <c r="Z96">
        <v>73.6000000000003</v>
      </c>
      <c r="AA96">
        <v>68.6000000000003</v>
      </c>
      <c r="AB96">
        <f t="shared" si="6"/>
        <v>0.05658398612225381</v>
      </c>
      <c r="AC96">
        <f t="shared" si="7"/>
        <v>0.06157025212914498</v>
      </c>
      <c r="AD96">
        <f t="shared" si="8"/>
        <v>0.002184344030918522</v>
      </c>
      <c r="AE96">
        <f t="shared" si="9"/>
        <v>1.9361888830497636E-08</v>
      </c>
      <c r="AL96">
        <v>9.3</v>
      </c>
      <c r="AM96">
        <v>0.01004291</v>
      </c>
      <c r="AN96">
        <v>0.42976825</v>
      </c>
      <c r="AO96">
        <v>0.0205</v>
      </c>
    </row>
    <row r="97" spans="3:41" ht="12">
      <c r="C97" s="49" t="s">
        <v>11</v>
      </c>
      <c r="D97" s="49" t="s">
        <v>184</v>
      </c>
      <c r="H97">
        <v>6</v>
      </c>
      <c r="I97">
        <v>4</v>
      </c>
      <c r="J97">
        <v>0</v>
      </c>
      <c r="K97">
        <v>9</v>
      </c>
      <c r="L97">
        <v>3</v>
      </c>
      <c r="M97">
        <v>2</v>
      </c>
      <c r="Z97">
        <v>73.8000000000003</v>
      </c>
      <c r="AA97">
        <v>68.8000000000003</v>
      </c>
      <c r="AB97">
        <f t="shared" si="6"/>
        <v>0.05026585474434477</v>
      </c>
      <c r="AC97">
        <f t="shared" si="7"/>
        <v>0.059774481189339</v>
      </c>
      <c r="AD97">
        <f t="shared" si="8"/>
        <v>0.0018003520614262062</v>
      </c>
      <c r="AE97">
        <f t="shared" si="9"/>
        <v>8.934974613051585E-09</v>
      </c>
      <c r="AL97">
        <v>9.4</v>
      </c>
      <c r="AM97">
        <v>0.00984485</v>
      </c>
      <c r="AN97">
        <v>0.4744117</v>
      </c>
      <c r="AO97">
        <v>0.01992689</v>
      </c>
    </row>
    <row r="98" spans="3:41" ht="12">
      <c r="C98">
        <v>6</v>
      </c>
      <c r="D98">
        <v>2</v>
      </c>
      <c r="H98">
        <v>6</v>
      </c>
      <c r="I98">
        <v>4</v>
      </c>
      <c r="J98">
        <v>0</v>
      </c>
      <c r="K98">
        <v>9</v>
      </c>
      <c r="L98">
        <v>3</v>
      </c>
      <c r="M98">
        <v>2</v>
      </c>
      <c r="Z98">
        <v>74.0000000000003</v>
      </c>
      <c r="AA98">
        <v>69.0000000000003</v>
      </c>
      <c r="AB98">
        <f t="shared" si="6"/>
        <v>0.044368333897122844</v>
      </c>
      <c r="AC98">
        <f t="shared" si="7"/>
        <v>0.05793831058539586</v>
      </c>
      <c r="AD98">
        <f t="shared" si="8"/>
        <v>0.0014772828048229157</v>
      </c>
      <c r="AE98">
        <f t="shared" si="9"/>
        <v>4.050588568858258E-09</v>
      </c>
      <c r="AL98">
        <v>9.5</v>
      </c>
      <c r="AM98">
        <v>0.0096526</v>
      </c>
      <c r="AN98">
        <v>0.5184</v>
      </c>
      <c r="AO98">
        <v>0.01937743</v>
      </c>
    </row>
    <row r="99" spans="3:41" ht="12">
      <c r="C99">
        <v>6</v>
      </c>
      <c r="D99">
        <v>2</v>
      </c>
      <c r="H99">
        <v>3</v>
      </c>
      <c r="I99">
        <v>1</v>
      </c>
      <c r="J99">
        <v>9</v>
      </c>
      <c r="K99">
        <v>0</v>
      </c>
      <c r="L99">
        <v>0</v>
      </c>
      <c r="M99">
        <v>1</v>
      </c>
      <c r="Z99">
        <v>74.2000000000003</v>
      </c>
      <c r="AA99">
        <v>69.2000000000003</v>
      </c>
      <c r="AB99">
        <f aca="true" t="shared" si="10" ref="AB99:AB130">(1/(SQRT(2*3.14159265)*A$2)*EXP(-0.5*($AA99-A$1)^2/(A$2^2)))</f>
        <v>0.03891290775481135</v>
      </c>
      <c r="AC99">
        <f aca="true" t="shared" si="11" ref="AC99:AC130">(1/(SQRT(2*3.14159265)*B$2)*EXP(-0.5*($AA99-B$1)^2/(B$2^2)))</f>
        <v>0.05606876219995521</v>
      </c>
      <c r="AD99">
        <f t="shared" si="8"/>
        <v>0.00120681207669555</v>
      </c>
      <c r="AE99">
        <f t="shared" si="9"/>
        <v>1.8039402627456215E-09</v>
      </c>
      <c r="AL99">
        <v>9.6</v>
      </c>
      <c r="AM99">
        <v>0.00946591</v>
      </c>
      <c r="AN99">
        <v>0.5532409</v>
      </c>
      <c r="AO99">
        <v>0.01885036</v>
      </c>
    </row>
    <row r="100" spans="3:41" ht="12">
      <c r="C100">
        <v>3</v>
      </c>
      <c r="D100">
        <v>-1</v>
      </c>
      <c r="H100">
        <v>3</v>
      </c>
      <c r="I100">
        <v>1</v>
      </c>
      <c r="J100">
        <v>9</v>
      </c>
      <c r="K100">
        <v>0</v>
      </c>
      <c r="L100">
        <v>0</v>
      </c>
      <c r="M100">
        <v>1</v>
      </c>
      <c r="Z100">
        <v>74.4000000000003</v>
      </c>
      <c r="AA100">
        <v>69.4000000000003</v>
      </c>
      <c r="AB100">
        <f t="shared" si="10"/>
        <v>0.033910544542575846</v>
      </c>
      <c r="AC100">
        <f t="shared" si="11"/>
        <v>0.05417279439061541</v>
      </c>
      <c r="AD100">
        <f t="shared" si="8"/>
        <v>0.0009814890406882324</v>
      </c>
      <c r="AE100">
        <f t="shared" si="9"/>
        <v>7.8923326191512E-10</v>
      </c>
      <c r="AL100">
        <v>9.7</v>
      </c>
      <c r="AM100">
        <v>0.00928459</v>
      </c>
      <c r="AN100">
        <v>0.55938797</v>
      </c>
      <c r="AO100">
        <v>0.01834445</v>
      </c>
    </row>
    <row r="101" spans="3:41" ht="12">
      <c r="C101">
        <v>3</v>
      </c>
      <c r="D101">
        <v>-1</v>
      </c>
      <c r="G101" s="21"/>
      <c r="H101" s="23">
        <v>2</v>
      </c>
      <c r="I101" s="23">
        <v>4</v>
      </c>
      <c r="J101" s="23">
        <v>16</v>
      </c>
      <c r="K101" s="23">
        <v>1</v>
      </c>
      <c r="L101" s="48">
        <v>1</v>
      </c>
      <c r="M101" s="48">
        <v>2</v>
      </c>
      <c r="Z101">
        <v>74.6000000000003</v>
      </c>
      <c r="AA101">
        <v>69.6000000000003</v>
      </c>
      <c r="AB101">
        <f t="shared" si="10"/>
        <v>0.02936272504943202</v>
      </c>
      <c r="AC101">
        <f t="shared" si="11"/>
        <v>0.05225726027976398</v>
      </c>
      <c r="AD101">
        <f t="shared" si="8"/>
        <v>0.0007946960676087232</v>
      </c>
      <c r="AE101">
        <f t="shared" si="9"/>
        <v>3.392093523030273E-10</v>
      </c>
      <c r="AL101">
        <v>9.8</v>
      </c>
      <c r="AM101">
        <v>0.00910842</v>
      </c>
      <c r="AN101">
        <v>0.49438477</v>
      </c>
      <c r="AO101">
        <v>0.01785861</v>
      </c>
    </row>
    <row r="102" spans="2:41" ht="12">
      <c r="B102" s="21"/>
      <c r="C102" s="23">
        <v>2</v>
      </c>
      <c r="D102" s="23">
        <v>-2</v>
      </c>
      <c r="H102">
        <f aca="true" t="shared" si="12" ref="H102:M102">SUM(H97:H101)</f>
        <v>20</v>
      </c>
      <c r="I102">
        <f t="shared" si="12"/>
        <v>14</v>
      </c>
      <c r="J102">
        <f t="shared" si="12"/>
        <v>34</v>
      </c>
      <c r="K102">
        <f t="shared" si="12"/>
        <v>19</v>
      </c>
      <c r="L102">
        <f t="shared" si="12"/>
        <v>7</v>
      </c>
      <c r="M102">
        <f t="shared" si="12"/>
        <v>8</v>
      </c>
      <c r="Z102">
        <v>74.8000000000003</v>
      </c>
      <c r="AA102">
        <v>69.8000000000003</v>
      </c>
      <c r="AB102">
        <f t="shared" si="10"/>
        <v>0.02526262458850709</v>
      </c>
      <c r="AC102">
        <f t="shared" si="11"/>
        <v>0.05032886824837511</v>
      </c>
      <c r="AD102">
        <f t="shared" si="8"/>
        <v>0.0006405993234831259</v>
      </c>
      <c r="AE102">
        <f t="shared" si="9"/>
        <v>1.4322191105231268E-10</v>
      </c>
      <c r="AL102">
        <v>9.9</v>
      </c>
      <c r="AM102">
        <v>0.00893721</v>
      </c>
      <c r="AN102">
        <v>0.28360352</v>
      </c>
      <c r="AO102">
        <v>0.01739179</v>
      </c>
    </row>
    <row r="103" spans="3:41" ht="12">
      <c r="C103">
        <f>SUM(C98:C102)</f>
        <v>20</v>
      </c>
      <c r="D103" s="50">
        <v>0</v>
      </c>
      <c r="G103" s="15" t="s">
        <v>139</v>
      </c>
      <c r="H103">
        <f>AVERAGE(H97:H101)</f>
        <v>4</v>
      </c>
      <c r="Z103">
        <v>75.0000000000003</v>
      </c>
      <c r="AA103">
        <v>70.0000000000003</v>
      </c>
      <c r="AB103">
        <f t="shared" si="10"/>
        <v>0.021596386617608793</v>
      </c>
      <c r="AC103">
        <f t="shared" si="11"/>
        <v>0.04839414493147496</v>
      </c>
      <c r="AD103">
        <f t="shared" si="8"/>
        <v>0.0005140929990572499</v>
      </c>
      <c r="AE103">
        <f t="shared" si="9"/>
        <v>5.940600128287624E-11</v>
      </c>
      <c r="AL103">
        <v>10</v>
      </c>
      <c r="AM103">
        <v>0.00877078</v>
      </c>
      <c r="AN103">
        <v>0</v>
      </c>
      <c r="AO103">
        <v>0.016943</v>
      </c>
    </row>
    <row r="104" spans="2:29" ht="12">
      <c r="B104" s="15" t="s">
        <v>139</v>
      </c>
      <c r="C104">
        <f>AVERAGE(C98:C102)</f>
        <v>4</v>
      </c>
      <c r="G104" s="15" t="s">
        <v>138</v>
      </c>
      <c r="H104">
        <v>3</v>
      </c>
      <c r="AA104">
        <v>70.2000000000003</v>
      </c>
      <c r="AB104">
        <f t="shared" si="10"/>
        <v>0.018344430518898138</v>
      </c>
      <c r="AC104">
        <f t="shared" si="11"/>
        <v>0.04645940097521412</v>
      </c>
    </row>
    <row r="105" spans="2:29" ht="12">
      <c r="B105" s="15" t="s">
        <v>138</v>
      </c>
      <c r="C105">
        <v>3</v>
      </c>
      <c r="AA105">
        <v>70.4000000000003</v>
      </c>
      <c r="AB105">
        <f t="shared" si="10"/>
        <v>0.015482742467823982</v>
      </c>
      <c r="AC105">
        <f t="shared" si="11"/>
        <v>0.04453069977579116</v>
      </c>
    </row>
    <row r="106" spans="27:29" ht="12">
      <c r="AA106">
        <v>70.6000000000003</v>
      </c>
      <c r="AB106">
        <f t="shared" si="10"/>
        <v>0.012984106264893656</v>
      </c>
      <c r="AC106">
        <f t="shared" si="11"/>
        <v>0.042613829379487336</v>
      </c>
    </row>
    <row r="107" spans="27:29" ht="12">
      <c r="AA107">
        <v>70.8000000000003</v>
      </c>
      <c r="AB107">
        <f t="shared" si="10"/>
        <v>0.010819239824931139</v>
      </c>
      <c r="AC107">
        <f t="shared" si="11"/>
        <v>0.04071427768141051</v>
      </c>
    </row>
    <row r="108" spans="27:29" ht="12">
      <c r="AA108">
        <v>71.0000000000003</v>
      </c>
      <c r="AB108">
        <f t="shared" si="10"/>
        <v>0.008957812123052487</v>
      </c>
      <c r="AC108">
        <f t="shared" si="11"/>
        <v>0.03883721101882879</v>
      </c>
    </row>
    <row r="109" spans="27:29" ht="12">
      <c r="AA109">
        <v>71.2000000000003</v>
      </c>
      <c r="AB109">
        <f t="shared" si="10"/>
        <v>0.0073693242629529546</v>
      </c>
      <c r="AC109">
        <f t="shared" si="11"/>
        <v>0.03698745621379045</v>
      </c>
    </row>
    <row r="110" spans="27:29" ht="12">
      <c r="AA110">
        <v>71.4000000000003</v>
      </c>
      <c r="AB110">
        <f t="shared" si="10"/>
        <v>0.006023846534390727</v>
      </c>
      <c r="AC110">
        <f t="shared" si="11"/>
        <v>0.035169486079623224</v>
      </c>
    </row>
    <row r="111" spans="27:29" ht="12">
      <c r="AA111">
        <v>71.6000000000003</v>
      </c>
      <c r="AB111">
        <f t="shared" si="10"/>
        <v>0.0048926105433049144</v>
      </c>
      <c r="AC111">
        <f t="shared" si="11"/>
        <v>0.03338740836741539</v>
      </c>
    </row>
    <row r="112" spans="27:29" ht="12">
      <c r="AA112">
        <v>71.8000000000003</v>
      </c>
      <c r="AB112">
        <f t="shared" si="10"/>
        <v>0.003948461520155072</v>
      </c>
      <c r="AC112">
        <f t="shared" si="11"/>
        <v>0.031644958092153876</v>
      </c>
    </row>
    <row r="113" spans="27:29" ht="12">
      <c r="AA113">
        <v>72.0000000000003</v>
      </c>
      <c r="AB113">
        <f t="shared" si="10"/>
        <v>0.0031661806349998706</v>
      </c>
      <c r="AC113">
        <f t="shared" si="11"/>
        <v>0.029945493144255316</v>
      </c>
    </row>
    <row r="114" spans="27:29" ht="12">
      <c r="AA114">
        <v>72.2000000000003</v>
      </c>
      <c r="AB114">
        <f t="shared" si="10"/>
        <v>0.0025226905599467914</v>
      </c>
      <c r="AC114">
        <f t="shared" si="11"/>
        <v>0.028291993061129454</v>
      </c>
    </row>
    <row r="115" spans="27:29" ht="12">
      <c r="AA115">
        <v>72.4000000000003</v>
      </c>
      <c r="AB115">
        <f t="shared" si="10"/>
        <v>0.0019971596865852735</v>
      </c>
      <c r="AC115">
        <f t="shared" si="11"/>
        <v>0.026687060805445254</v>
      </c>
    </row>
    <row r="116" spans="27:29" ht="12">
      <c r="AA116">
        <v>72.6000000000003</v>
      </c>
      <c r="AB116">
        <f t="shared" si="10"/>
        <v>0.001571021452466902</v>
      </c>
      <c r="AC116">
        <f t="shared" si="11"/>
        <v>0.025132927372174558</v>
      </c>
    </row>
    <row r="117" spans="27:29" ht="12">
      <c r="AA117">
        <v>72.8000000000003</v>
      </c>
      <c r="AB117">
        <f t="shared" si="10"/>
        <v>0.0012279253211429978</v>
      </c>
      <c r="AC117">
        <f t="shared" si="11"/>
        <v>0.023631459025415708</v>
      </c>
    </row>
    <row r="118" spans="27:29" ht="12">
      <c r="AA118">
        <v>73.0000000000003</v>
      </c>
      <c r="AB118">
        <f t="shared" si="10"/>
        <v>0.0009536352811304161</v>
      </c>
      <c r="AC118">
        <f t="shared" si="11"/>
        <v>0.022184166948563542</v>
      </c>
    </row>
    <row r="119" spans="27:29" ht="12">
      <c r="AA119">
        <v>73.2000000000003</v>
      </c>
      <c r="AB119">
        <f t="shared" si="10"/>
        <v>0.0007358904727498594</v>
      </c>
      <c r="AC119">
        <f t="shared" si="11"/>
        <v>0.02079221907763007</v>
      </c>
    </row>
    <row r="120" spans="27:29" ht="12">
      <c r="AA120">
        <v>73.4000000000003</v>
      </c>
      <c r="AB120">
        <f t="shared" si="10"/>
        <v>0.0005642409030986924</v>
      </c>
      <c r="AC120">
        <f t="shared" si="11"/>
        <v>0.019456453877407628</v>
      </c>
    </row>
    <row r="121" spans="27:29" ht="12">
      <c r="AA121">
        <v>73.6000000000003</v>
      </c>
      <c r="AB121">
        <f t="shared" si="10"/>
        <v>0.00042986933630691107</v>
      </c>
      <c r="AC121">
        <f t="shared" si="11"/>
        <v>0.018177395813639998</v>
      </c>
    </row>
    <row r="122" spans="27:29" ht="12">
      <c r="AA122">
        <v>73.8000000000003</v>
      </c>
      <c r="AB122">
        <f t="shared" si="10"/>
        <v>0.0003254084926185047</v>
      </c>
      <c r="AC122">
        <f t="shared" si="11"/>
        <v>0.016955272271289793</v>
      </c>
    </row>
    <row r="123" spans="27:29" ht="12">
      <c r="AA123">
        <v>74.0000000000003</v>
      </c>
      <c r="AB123">
        <f t="shared" si="10"/>
        <v>0.0002447607721852437</v>
      </c>
      <c r="AC123">
        <f t="shared" si="11"/>
        <v>0.0157900316691985</v>
      </c>
    </row>
    <row r="124" spans="27:29" ht="12">
      <c r="AA124">
        <v>74.2000000000003</v>
      </c>
      <c r="AB124">
        <f t="shared" si="10"/>
        <v>0.00018292592572837323</v>
      </c>
      <c r="AC124">
        <f t="shared" si="11"/>
        <v>0.014681362524717698</v>
      </c>
    </row>
    <row r="125" spans="27:29" ht="12">
      <c r="AA125">
        <v>74.4000000000003</v>
      </c>
      <c r="AB125">
        <f t="shared" si="10"/>
        <v>0.00013584048507100994</v>
      </c>
      <c r="AC125">
        <f t="shared" si="11"/>
        <v>0.013628713227993892</v>
      </c>
    </row>
    <row r="126" spans="27:29" ht="12">
      <c r="AA126">
        <v>74.6000000000003</v>
      </c>
      <c r="AB126">
        <f t="shared" si="10"/>
        <v>0.00010023137801356253</v>
      </c>
      <c r="AC126">
        <f t="shared" si="11"/>
        <v>0.012631312294254926</v>
      </c>
    </row>
    <row r="127" spans="27:29" ht="12">
      <c r="AA127">
        <v>74.8000000000004</v>
      </c>
      <c r="AB127">
        <f t="shared" si="10"/>
        <v>7.348499924292169E-05</v>
      </c>
      <c r="AC127">
        <f t="shared" si="11"/>
        <v>0.011688188873366331</v>
      </c>
    </row>
    <row r="128" spans="27:29" ht="12">
      <c r="AA128">
        <v>75.0000000000004</v>
      </c>
      <c r="AB128">
        <f t="shared" si="10"/>
        <v>5.353209033650475E-05</v>
      </c>
      <c r="AC128">
        <f t="shared" si="11"/>
        <v>0.010798193308805258</v>
      </c>
    </row>
    <row r="129" spans="27:29" ht="12">
      <c r="AA129">
        <v>75.2000000000004</v>
      </c>
      <c r="AB129">
        <f t="shared" si="10"/>
        <v>3.8748083381600434E-05</v>
      </c>
      <c r="AC129">
        <f t="shared" si="11"/>
        <v>0.009960017552703013</v>
      </c>
    </row>
    <row r="130" spans="27:29" ht="12">
      <c r="AA130">
        <v>75.4000000000004</v>
      </c>
      <c r="AB130">
        <f t="shared" si="10"/>
        <v>2.7868061763588962E-05</v>
      </c>
      <c r="AC130">
        <f t="shared" si="11"/>
        <v>0.009172215259449827</v>
      </c>
    </row>
    <row r="131" spans="27:29" ht="12">
      <c r="AA131">
        <v>75.6000000000004</v>
      </c>
      <c r="AB131">
        <f aca="true" t="shared" si="13" ref="AB131:AB153">(1/(SQRT(2*3.14159265)*A$2)*EXP(-0.5*($AA131-A$1)^2/(A$2^2)))</f>
        <v>1.991516085056933E-05</v>
      </c>
      <c r="AC131">
        <f aca="true" t="shared" si="14" ref="AC131:AC153">(1/(SQRT(2*3.14159265)*B$2)*EXP(-0.5*($AA131-B$1)^2/(B$2^2)))</f>
        <v>0.00843322139717079</v>
      </c>
    </row>
    <row r="132" spans="27:29" ht="12">
      <c r="AA132">
        <v>75.8000000000004</v>
      </c>
      <c r="AB132">
        <f t="shared" si="13"/>
        <v>1.4141041208778837E-05</v>
      </c>
      <c r="AC132">
        <f t="shared" si="14"/>
        <v>0.007741371233912703</v>
      </c>
    </row>
    <row r="133" spans="27:29" ht="12">
      <c r="AA133">
        <v>76.0000000000004</v>
      </c>
      <c r="AB133">
        <f t="shared" si="13"/>
        <v>9.976988521714631E-06</v>
      </c>
      <c r="AC133">
        <f t="shared" si="14"/>
        <v>0.007094918573298608</v>
      </c>
    </row>
    <row r="134" spans="27:29" ht="12">
      <c r="AA134">
        <v>76.2000000000004</v>
      </c>
      <c r="AB134">
        <f t="shared" si="13"/>
        <v>6.994200414646653E-06</v>
      </c>
      <c r="AC134">
        <f t="shared" si="14"/>
        <v>0.006492053132447448</v>
      </c>
    </row>
    <row r="135" spans="27:29" ht="12">
      <c r="AA135">
        <v>76.4000000000004</v>
      </c>
      <c r="AB135">
        <f t="shared" si="13"/>
        <v>4.871886790887367E-06</v>
      </c>
      <c r="AC135">
        <f t="shared" si="14"/>
        <v>0.005930916972855694</v>
      </c>
    </row>
    <row r="136" spans="27:29" ht="12">
      <c r="AA136">
        <v>76.6000000000004</v>
      </c>
      <c r="AB136">
        <f t="shared" si="13"/>
        <v>3.3719165552154503E-06</v>
      </c>
      <c r="AC136">
        <f t="shared" si="14"/>
        <v>0.005409619912466031</v>
      </c>
    </row>
    <row r="137" spans="27:29" ht="12">
      <c r="AA137">
        <v>76.8000000000004</v>
      </c>
      <c r="AB137">
        <f t="shared" si="13"/>
        <v>2.3188730038660293E-06</v>
      </c>
      <c r="AC137">
        <f t="shared" si="14"/>
        <v>0.004926253864090111</v>
      </c>
    </row>
    <row r="138" spans="27:29" ht="12">
      <c r="AA138">
        <v>77.0000000000004</v>
      </c>
      <c r="AB138">
        <f t="shared" si="13"/>
        <v>1.5845196373169083E-06</v>
      </c>
      <c r="AC138">
        <f t="shared" si="14"/>
        <v>0.004478906061526672</v>
      </c>
    </row>
    <row r="139" spans="27:29" ht="12">
      <c r="AA139">
        <v>77.2000000000004</v>
      </c>
      <c r="AB139">
        <f t="shared" si="13"/>
        <v>1.075817990322417E-06</v>
      </c>
      <c r="AC139">
        <f t="shared" si="14"/>
        <v>0.004065671149967223</v>
      </c>
    </row>
    <row r="140" spans="27:29" ht="12">
      <c r="AA140">
        <v>77.4000000000004</v>
      </c>
      <c r="AB140">
        <f t="shared" si="13"/>
        <v>7.257724764868898E-07</v>
      </c>
      <c r="AC140">
        <f t="shared" si="14"/>
        <v>0.003684662131476842</v>
      </c>
    </row>
    <row r="141" spans="27:29" ht="12">
      <c r="AA141">
        <v>77.6000000000004</v>
      </c>
      <c r="AB141">
        <f t="shared" si="13"/>
        <v>4.864998398500823E-07</v>
      </c>
      <c r="AC141">
        <f t="shared" si="14"/>
        <v>0.0033340201693803644</v>
      </c>
    </row>
    <row r="142" spans="27:29" ht="12">
      <c r="AA142">
        <v>77.8000000000004</v>
      </c>
      <c r="AB142">
        <f t="shared" si="13"/>
        <v>3.2403015175612105E-07</v>
      </c>
      <c r="AC142">
        <f t="shared" si="14"/>
        <v>0.0030119232671956928</v>
      </c>
    </row>
    <row r="143" spans="27:29" ht="12">
      <c r="AA143">
        <v>78.0000000000004</v>
      </c>
      <c r="AB143">
        <f t="shared" si="13"/>
        <v>2.144414139102449E-07</v>
      </c>
      <c r="AC143">
        <f t="shared" si="14"/>
        <v>0.002716593848288642</v>
      </c>
    </row>
    <row r="144" spans="27:29" ht="12">
      <c r="AA144">
        <v>78.2000000000004</v>
      </c>
      <c r="AB144">
        <f t="shared" si="13"/>
        <v>1.4101081258500643E-07</v>
      </c>
      <c r="AC144">
        <f t="shared" si="14"/>
        <v>0.002446305271652732</v>
      </c>
    </row>
    <row r="145" spans="27:29" ht="12">
      <c r="AA145">
        <v>78.4000000000004</v>
      </c>
      <c r="AB145">
        <f t="shared" si="13"/>
        <v>9.213331207012769E-08</v>
      </c>
      <c r="AC145">
        <f t="shared" si="14"/>
        <v>0.0021993873271372233</v>
      </c>
    </row>
    <row r="146" spans="27:29" ht="12">
      <c r="AA146">
        <v>78.6000000000004</v>
      </c>
      <c r="AB146">
        <f t="shared" si="13"/>
        <v>5.981381010098447E-08</v>
      </c>
      <c r="AC146">
        <f t="shared" si="14"/>
        <v>0.001974230760077734</v>
      </c>
    </row>
    <row r="147" spans="27:29" ht="12">
      <c r="AA147">
        <v>78.8000000000004</v>
      </c>
      <c r="AB147">
        <f t="shared" si="13"/>
        <v>3.8583957159104035E-08</v>
      </c>
      <c r="AC147">
        <f t="shared" si="14"/>
        <v>0.001769290880657913</v>
      </c>
    </row>
    <row r="148" spans="27:29" ht="12">
      <c r="AA148">
        <v>79.0000000000004</v>
      </c>
      <c r="AB148">
        <f t="shared" si="13"/>
        <v>2.473048201477067E-08</v>
      </c>
      <c r="AC148">
        <f t="shared" si="14"/>
        <v>0.0015830903175001116</v>
      </c>
    </row>
    <row r="149" spans="27:29" ht="12">
      <c r="AA149">
        <v>79.2000000000004</v>
      </c>
      <c r="AB149">
        <f t="shared" si="13"/>
        <v>1.5749940262983536E-08</v>
      </c>
      <c r="AC149">
        <f t="shared" si="14"/>
        <v>0.0014142209780115592</v>
      </c>
    </row>
    <row r="150" spans="27:29" ht="12">
      <c r="AA150">
        <v>79.4000000000004</v>
      </c>
      <c r="AB150">
        <f t="shared" si="13"/>
        <v>9.966570794865349E-09</v>
      </c>
      <c r="AC150">
        <f t="shared" si="14"/>
        <v>0.00126134527997354</v>
      </c>
    </row>
    <row r="151" spans="27:29" ht="12">
      <c r="AA151">
        <v>79.6000000000004</v>
      </c>
      <c r="AB151">
        <f t="shared" si="13"/>
        <v>6.266616478827387E-09</v>
      </c>
      <c r="AC151">
        <f t="shared" si="14"/>
        <v>0.0011231967198396457</v>
      </c>
    </row>
    <row r="152" spans="27:29" ht="12">
      <c r="AA152">
        <v>79.8000000000004</v>
      </c>
      <c r="AB152">
        <f t="shared" si="13"/>
        <v>3.915083167209616E-09</v>
      </c>
      <c r="AC152">
        <f t="shared" si="14"/>
        <v>0.0009985798432927627</v>
      </c>
    </row>
    <row r="153" spans="27:29" ht="12">
      <c r="AA153">
        <v>80.0000000000004</v>
      </c>
      <c r="AB153">
        <f t="shared" si="13"/>
        <v>2.4303531413155327E-09</v>
      </c>
      <c r="AC153">
        <f t="shared" si="14"/>
        <v>0.000886369682893802</v>
      </c>
    </row>
  </sheetData>
  <sheetProtection/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182641" r:id="rId1"/>
    <oleObject progId="Equation.COEE2" shapeId="48575594" r:id="rId2"/>
    <oleObject progId="Equation.COEE2" shapeId="48575595" r:id="rId3"/>
    <oleObject progId="Equation.COEE2" shapeId="48575596" r:id="rId4"/>
    <oleObject progId="Equation.3" shapeId="321656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6.7109375" style="0" customWidth="1"/>
    <col min="5" max="5" width="10.140625" style="0" customWidth="1"/>
  </cols>
  <sheetData>
    <row r="1" ht="12.75">
      <c r="A1" s="7" t="s">
        <v>13</v>
      </c>
    </row>
    <row r="2" spans="2:12" ht="15">
      <c r="B2" s="55" t="s">
        <v>7</v>
      </c>
      <c r="C2" t="s">
        <v>197</v>
      </c>
      <c r="I2" s="49" t="s">
        <v>11</v>
      </c>
      <c r="J2" s="49"/>
      <c r="K2" s="49" t="s">
        <v>184</v>
      </c>
      <c r="L2" s="57" t="s">
        <v>202</v>
      </c>
    </row>
    <row r="3" spans="2:12" ht="12.75">
      <c r="B3" s="55" t="s">
        <v>171</v>
      </c>
      <c r="C3" t="s">
        <v>198</v>
      </c>
      <c r="I3">
        <v>6</v>
      </c>
      <c r="J3">
        <v>2</v>
      </c>
      <c r="K3">
        <v>2</v>
      </c>
      <c r="L3">
        <v>36</v>
      </c>
    </row>
    <row r="4" spans="2:12" ht="12.75">
      <c r="B4" s="55" t="s">
        <v>172</v>
      </c>
      <c r="C4" t="s">
        <v>199</v>
      </c>
      <c r="I4">
        <v>6</v>
      </c>
      <c r="J4">
        <v>2</v>
      </c>
      <c r="K4">
        <v>2</v>
      </c>
      <c r="L4">
        <v>36</v>
      </c>
    </row>
    <row r="5" spans="9:12" ht="12">
      <c r="I5">
        <v>3</v>
      </c>
      <c r="J5">
        <v>1</v>
      </c>
      <c r="K5">
        <v>-1</v>
      </c>
      <c r="L5">
        <v>9</v>
      </c>
    </row>
    <row r="6" spans="9:12" ht="12">
      <c r="I6">
        <v>3</v>
      </c>
      <c r="J6">
        <v>1</v>
      </c>
      <c r="K6">
        <v>-1</v>
      </c>
      <c r="L6">
        <v>9</v>
      </c>
    </row>
    <row r="7" spans="8:12" ht="12">
      <c r="H7" s="21"/>
      <c r="I7" s="23">
        <v>2</v>
      </c>
      <c r="J7" s="23">
        <v>2</v>
      </c>
      <c r="K7" s="23">
        <v>-2</v>
      </c>
      <c r="L7" s="48">
        <v>4</v>
      </c>
    </row>
    <row r="8" spans="9:12" ht="12">
      <c r="I8">
        <f>SUM(I3:I7)</f>
        <v>20</v>
      </c>
      <c r="J8">
        <f>AVERAGE(J3:J7)</f>
        <v>1.6</v>
      </c>
      <c r="L8">
        <f>SUM(L3:L7)</f>
        <v>94</v>
      </c>
    </row>
    <row r="9" spans="8:9" ht="12">
      <c r="H9" s="15" t="s">
        <v>139</v>
      </c>
      <c r="I9">
        <f>AVERAGE(I3:I7)</f>
        <v>4</v>
      </c>
    </row>
    <row r="10" spans="8:9" ht="12">
      <c r="H10" s="15" t="s">
        <v>138</v>
      </c>
      <c r="I10">
        <v>3</v>
      </c>
    </row>
    <row r="11" spans="8:9" ht="12">
      <c r="H11" s="15" t="s">
        <v>27</v>
      </c>
      <c r="I11">
        <f>STDEV(I3:I7)</f>
        <v>1.8708286933869707</v>
      </c>
    </row>
    <row r="12" spans="8:9" ht="14.25">
      <c r="H12" s="56" t="s">
        <v>200</v>
      </c>
      <c r="I12">
        <f>VAR(I3:I7)</f>
        <v>3.5</v>
      </c>
    </row>
    <row r="14" ht="12">
      <c r="K14">
        <f>SUMSQ(K3:K7)</f>
        <v>14</v>
      </c>
    </row>
    <row r="15" spans="8:11" ht="12">
      <c r="H15" s="56" t="s">
        <v>203</v>
      </c>
      <c r="K15">
        <f>14/4</f>
        <v>3.5</v>
      </c>
    </row>
    <row r="16" ht="12">
      <c r="G16" s="34" t="s">
        <v>204</v>
      </c>
    </row>
    <row r="17" ht="12">
      <c r="G17" s="34" t="s">
        <v>205</v>
      </c>
    </row>
    <row r="21" spans="5:6" ht="14.25">
      <c r="E21" s="56" t="s">
        <v>200</v>
      </c>
      <c r="F21">
        <f>(94-20^2/5)/4</f>
        <v>3.5</v>
      </c>
    </row>
    <row r="22" ht="12.75">
      <c r="C22" t="s">
        <v>201</v>
      </c>
    </row>
    <row r="23" ht="12.75">
      <c r="C23" t="s">
        <v>184</v>
      </c>
    </row>
    <row r="46" spans="8:10" ht="12">
      <c r="H46" s="57" t="s">
        <v>11</v>
      </c>
      <c r="I46" s="58" t="s">
        <v>209</v>
      </c>
      <c r="J46" s="23"/>
    </row>
    <row r="47" spans="8:10" ht="12">
      <c r="H47">
        <v>40</v>
      </c>
      <c r="I47">
        <v>-5</v>
      </c>
      <c r="J47">
        <v>25</v>
      </c>
    </row>
    <row r="48" spans="8:10" ht="12">
      <c r="H48">
        <v>45</v>
      </c>
      <c r="I48">
        <v>0</v>
      </c>
      <c r="J48">
        <v>0</v>
      </c>
    </row>
    <row r="49" spans="8:10" ht="12">
      <c r="H49" s="23">
        <v>50</v>
      </c>
      <c r="I49" s="23">
        <v>5</v>
      </c>
      <c r="J49" s="23">
        <v>25</v>
      </c>
    </row>
    <row r="50" spans="9:10" ht="12">
      <c r="I50" s="50">
        <v>0</v>
      </c>
      <c r="J50">
        <v>50</v>
      </c>
    </row>
    <row r="54" ht="12">
      <c r="C54" s="34" t="s">
        <v>206</v>
      </c>
    </row>
    <row r="55" spans="6:9" ht="12">
      <c r="F55" s="49" t="s">
        <v>11</v>
      </c>
      <c r="G55" s="57" t="s">
        <v>207</v>
      </c>
      <c r="H55" s="57" t="s">
        <v>208</v>
      </c>
      <c r="I55" s="49"/>
    </row>
    <row r="56" spans="6:8" ht="12.75">
      <c r="F56">
        <v>6</v>
      </c>
      <c r="G56">
        <v>16</v>
      </c>
      <c r="H56">
        <v>60</v>
      </c>
    </row>
    <row r="57" spans="6:8" ht="12.75">
      <c r="F57">
        <v>6</v>
      </c>
      <c r="G57">
        <v>16</v>
      </c>
      <c r="H57">
        <v>60</v>
      </c>
    </row>
    <row r="58" spans="6:8" ht="12.75">
      <c r="F58">
        <v>3</v>
      </c>
      <c r="G58">
        <v>13</v>
      </c>
      <c r="H58">
        <v>30</v>
      </c>
    </row>
    <row r="59" spans="6:8" ht="12.75">
      <c r="F59">
        <v>3</v>
      </c>
      <c r="G59">
        <v>13</v>
      </c>
      <c r="H59">
        <v>30</v>
      </c>
    </row>
    <row r="60" spans="5:9" ht="12.75">
      <c r="E60" s="21"/>
      <c r="F60" s="23">
        <v>2</v>
      </c>
      <c r="G60" s="23">
        <v>12</v>
      </c>
      <c r="H60" s="23">
        <v>20</v>
      </c>
      <c r="I60" s="23"/>
    </row>
    <row r="61" ht="12.75">
      <c r="F61">
        <f>SUM(F56:F60)</f>
        <v>20</v>
      </c>
    </row>
    <row r="62" spans="5:8" ht="12.75">
      <c r="E62" s="15" t="s">
        <v>139</v>
      </c>
      <c r="F62">
        <f>AVERAGE(F56:F60)</f>
        <v>4</v>
      </c>
      <c r="G62">
        <f>AVERAGE(G56:G60)</f>
        <v>14</v>
      </c>
      <c r="H62">
        <f>AVERAGE(H56:H60)</f>
        <v>40</v>
      </c>
    </row>
    <row r="63" spans="5:6" ht="12.75">
      <c r="E63" s="15" t="s">
        <v>138</v>
      </c>
      <c r="F63">
        <v>3</v>
      </c>
    </row>
    <row r="64" spans="5:8" ht="12.75">
      <c r="E64" s="15" t="s">
        <v>27</v>
      </c>
      <c r="F64">
        <f>STDEV(F56:F60)</f>
        <v>1.8708286933869707</v>
      </c>
      <c r="G64">
        <f>STDEV(G56:G60)</f>
        <v>1.8708286933869707</v>
      </c>
      <c r="H64">
        <f>STDEV(H56:H60)</f>
        <v>18.708286933869708</v>
      </c>
    </row>
    <row r="65" spans="5:8" ht="14.25">
      <c r="E65" s="56" t="s">
        <v>200</v>
      </c>
      <c r="F65">
        <f>VAR(F56:F60)</f>
        <v>3.5</v>
      </c>
      <c r="G65">
        <f>VAR(G56:G60)</f>
        <v>3.5</v>
      </c>
      <c r="H65">
        <f>VAR(H56:H60)</f>
        <v>350</v>
      </c>
    </row>
    <row r="68" spans="10:11" ht="14.25">
      <c r="J68" s="49" t="s">
        <v>17</v>
      </c>
      <c r="K68" s="57" t="s">
        <v>22</v>
      </c>
    </row>
    <row r="69" spans="10:11" ht="12">
      <c r="J69">
        <v>3</v>
      </c>
      <c r="K69">
        <v>9</v>
      </c>
    </row>
    <row r="70" spans="10:11" ht="12">
      <c r="J70">
        <v>4</v>
      </c>
      <c r="K70">
        <v>16</v>
      </c>
    </row>
    <row r="71" spans="10:11" ht="12">
      <c r="J71" s="23">
        <v>5</v>
      </c>
      <c r="K71" s="23">
        <v>25</v>
      </c>
    </row>
    <row r="72" spans="10:11" ht="12">
      <c r="J72" s="50">
        <v>4</v>
      </c>
      <c r="K72">
        <f>AVERAGE(K69:K71)</f>
        <v>16.666666666666668</v>
      </c>
    </row>
    <row r="73" ht="12">
      <c r="A73" t="s">
        <v>140</v>
      </c>
    </row>
    <row r="74" ht="15">
      <c r="A74" t="s">
        <v>153</v>
      </c>
    </row>
    <row r="75" ht="12">
      <c r="A75" t="s">
        <v>141</v>
      </c>
    </row>
    <row r="77" spans="1:5" ht="15">
      <c r="A77" s="51" t="s">
        <v>142</v>
      </c>
      <c r="B77" s="51" t="s">
        <v>143</v>
      </c>
      <c r="C77" s="51" t="s">
        <v>144</v>
      </c>
      <c r="D77" s="51" t="s">
        <v>145</v>
      </c>
      <c r="E77" s="51" t="s">
        <v>146</v>
      </c>
    </row>
    <row r="78" spans="1:5" ht="12">
      <c r="A78">
        <v>2</v>
      </c>
      <c r="B78">
        <v>11</v>
      </c>
      <c r="C78">
        <v>100</v>
      </c>
      <c r="D78">
        <v>8</v>
      </c>
      <c r="E78">
        <v>1.4</v>
      </c>
    </row>
    <row r="79" spans="1:7" ht="12">
      <c r="A79">
        <v>5</v>
      </c>
      <c r="B79">
        <v>23</v>
      </c>
      <c r="C79">
        <v>100</v>
      </c>
      <c r="D79">
        <v>9.4</v>
      </c>
      <c r="E79">
        <v>2.4</v>
      </c>
      <c r="G79">
        <f>2.4*2.23</f>
        <v>5.351999999999999</v>
      </c>
    </row>
    <row r="80" spans="1:5" ht="12">
      <c r="A80">
        <v>10</v>
      </c>
      <c r="B80">
        <v>31</v>
      </c>
      <c r="C80">
        <v>100</v>
      </c>
      <c r="D80">
        <v>9.73</v>
      </c>
      <c r="E80">
        <v>3.2</v>
      </c>
    </row>
    <row r="81" spans="1:5" ht="12">
      <c r="A81">
        <v>20</v>
      </c>
      <c r="B81">
        <v>37</v>
      </c>
      <c r="C81">
        <v>100</v>
      </c>
      <c r="D81">
        <v>9.87</v>
      </c>
      <c r="E81">
        <v>3.7</v>
      </c>
    </row>
    <row r="82" spans="1:5" ht="12">
      <c r="A82">
        <v>50</v>
      </c>
      <c r="B82">
        <v>45</v>
      </c>
      <c r="C82">
        <v>100</v>
      </c>
      <c r="D82">
        <v>9.95</v>
      </c>
      <c r="E82">
        <v>4.5</v>
      </c>
    </row>
    <row r="83" spans="1:7" ht="12">
      <c r="A83">
        <v>100</v>
      </c>
      <c r="B83">
        <v>50</v>
      </c>
      <c r="C83">
        <v>100</v>
      </c>
      <c r="D83">
        <v>9.97</v>
      </c>
      <c r="E83">
        <v>5</v>
      </c>
      <c r="G83">
        <f>5*15</f>
        <v>75</v>
      </c>
    </row>
    <row r="84" spans="1:5" ht="12">
      <c r="A84">
        <v>200</v>
      </c>
      <c r="B84">
        <v>55</v>
      </c>
      <c r="C84">
        <v>100</v>
      </c>
      <c r="D84">
        <v>9.987</v>
      </c>
      <c r="E84">
        <v>5.5</v>
      </c>
    </row>
    <row r="85" spans="1:5" ht="12">
      <c r="A85" s="21">
        <v>500</v>
      </c>
      <c r="B85" s="21">
        <v>61</v>
      </c>
      <c r="C85" s="21">
        <v>100</v>
      </c>
      <c r="D85" s="21">
        <v>9.993</v>
      </c>
      <c r="E85" s="21">
        <v>6.1</v>
      </c>
    </row>
    <row r="86" spans="1:5" ht="12">
      <c r="A86" s="23">
        <v>1000</v>
      </c>
      <c r="B86" s="23">
        <v>65</v>
      </c>
      <c r="C86" s="23">
        <v>100</v>
      </c>
      <c r="D86" s="23">
        <v>9.997</v>
      </c>
      <c r="E86" s="23">
        <v>6.5</v>
      </c>
    </row>
    <row r="88" ht="12">
      <c r="A88" t="s">
        <v>148</v>
      </c>
    </row>
    <row r="89" ht="12.75">
      <c r="A89" t="s">
        <v>154</v>
      </c>
    </row>
    <row r="90" ht="12">
      <c r="A90" t="s">
        <v>147</v>
      </c>
    </row>
  </sheetData>
  <sheetProtection/>
  <printOptions/>
  <pageMargins left="0.75" right="0.75" top="1" bottom="1" header="0.5" footer="0.5"/>
  <pageSetup horizontalDpi="600" verticalDpi="600" orientation="portrait" r:id="rId8"/>
  <legacyDrawing r:id="rId7"/>
  <oleObjects>
    <oleObject progId="Equation.COEE2" shapeId="111954423" r:id="rId1"/>
    <oleObject progId="Equation.COEE2" shapeId="111954424" r:id="rId2"/>
    <oleObject progId="Equation.COEE2" shapeId="111954425" r:id="rId3"/>
    <oleObject progId="Equation.COEE2" shapeId="111954426" r:id="rId4"/>
    <oleObject progId="Equation.COEE2" shapeId="111954427" r:id="rId5"/>
    <oleObject progId="Equation.COEE2" shapeId="111954428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" ht="12.75">
      <c r="A1" s="7" t="s">
        <v>61</v>
      </c>
    </row>
    <row r="2" spans="1:8" ht="12">
      <c r="A2" t="s">
        <v>210</v>
      </c>
      <c r="E2" t="s">
        <v>62</v>
      </c>
      <c r="F2" t="s">
        <v>216</v>
      </c>
      <c r="G2" t="s">
        <v>219</v>
      </c>
      <c r="H2" t="s">
        <v>222</v>
      </c>
    </row>
    <row r="3" spans="1:8" ht="12">
      <c r="A3" t="s">
        <v>211</v>
      </c>
      <c r="E3" s="32" t="s">
        <v>212</v>
      </c>
      <c r="F3" s="32" t="s">
        <v>217</v>
      </c>
      <c r="G3" s="32" t="s">
        <v>220</v>
      </c>
      <c r="H3" s="32" t="s">
        <v>223</v>
      </c>
    </row>
    <row r="4" spans="5:8" ht="12.75">
      <c r="E4" s="32" t="s">
        <v>213</v>
      </c>
      <c r="F4" s="32" t="s">
        <v>218</v>
      </c>
      <c r="G4" s="32" t="s">
        <v>221</v>
      </c>
      <c r="H4" s="32" t="s">
        <v>224</v>
      </c>
    </row>
    <row r="7" spans="5:10" ht="12">
      <c r="E7" s="49" t="s">
        <v>214</v>
      </c>
      <c r="F7" s="49" t="s">
        <v>215</v>
      </c>
      <c r="G7" s="49" t="s">
        <v>216</v>
      </c>
      <c r="H7" s="49" t="s">
        <v>219</v>
      </c>
      <c r="I7" s="49" t="s">
        <v>222</v>
      </c>
      <c r="J7" s="49"/>
    </row>
    <row r="8" spans="5:9" ht="12.75">
      <c r="E8">
        <v>25</v>
      </c>
      <c r="F8">
        <v>1</v>
      </c>
      <c r="G8">
        <v>600</v>
      </c>
      <c r="H8">
        <v>60</v>
      </c>
      <c r="I8">
        <v>89</v>
      </c>
    </row>
    <row r="9" spans="5:9" ht="12.75">
      <c r="E9">
        <v>10</v>
      </c>
      <c r="F9">
        <v>-2</v>
      </c>
      <c r="G9">
        <v>300</v>
      </c>
      <c r="H9">
        <v>30</v>
      </c>
      <c r="I9">
        <v>50</v>
      </c>
    </row>
    <row r="10" spans="5:9" ht="12.75">
      <c r="E10">
        <v>27</v>
      </c>
      <c r="F10">
        <f>(27-20)/5</f>
        <v>1.4</v>
      </c>
      <c r="G10">
        <f>500+1.4*100</f>
        <v>640</v>
      </c>
      <c r="H10">
        <v>64</v>
      </c>
      <c r="I10">
        <f>76+1.4*13</f>
        <v>94.2</v>
      </c>
    </row>
    <row r="11" spans="5:9" ht="12">
      <c r="E11">
        <v>20</v>
      </c>
      <c r="F11">
        <v>0</v>
      </c>
      <c r="G11">
        <v>500</v>
      </c>
      <c r="H11">
        <v>50</v>
      </c>
      <c r="I11">
        <v>76</v>
      </c>
    </row>
    <row r="43" ht="12">
      <c r="H43" t="s">
        <v>225</v>
      </c>
    </row>
    <row r="61" ht="12.75">
      <c r="F61" t="s">
        <v>228</v>
      </c>
    </row>
    <row r="62" ht="12">
      <c r="F62" t="s">
        <v>229</v>
      </c>
    </row>
    <row r="92" ht="12">
      <c r="H92" t="s">
        <v>249</v>
      </c>
    </row>
    <row r="93" ht="12">
      <c r="A93" t="s">
        <v>226</v>
      </c>
    </row>
    <row r="94" ht="12">
      <c r="A94" t="s">
        <v>227</v>
      </c>
    </row>
    <row r="95" ht="12">
      <c r="A95">
        <v>0.8413</v>
      </c>
    </row>
    <row r="96" ht="12">
      <c r="A96" t="s">
        <v>230</v>
      </c>
    </row>
    <row r="98" spans="1:6" ht="12">
      <c r="A98" t="s">
        <v>231</v>
      </c>
      <c r="F98" t="s">
        <v>234</v>
      </c>
    </row>
    <row r="99" spans="1:6" ht="12">
      <c r="A99" t="s">
        <v>232</v>
      </c>
      <c r="F99" t="s">
        <v>235</v>
      </c>
    </row>
    <row r="100" spans="1:9" ht="12">
      <c r="A100" t="s">
        <v>233</v>
      </c>
      <c r="C100">
        <f>20+1.282*5</f>
        <v>26.41</v>
      </c>
      <c r="I100" s="32" t="s">
        <v>250</v>
      </c>
    </row>
    <row r="101" ht="12">
      <c r="I101" s="32" t="s">
        <v>251</v>
      </c>
    </row>
    <row r="103" spans="1:9" ht="12">
      <c r="A103" t="s">
        <v>236</v>
      </c>
      <c r="H103" t="s">
        <v>252</v>
      </c>
      <c r="I103">
        <f>(176-163)/26</f>
        <v>0.5</v>
      </c>
    </row>
    <row r="104" spans="1:8" ht="12">
      <c r="A104" t="s">
        <v>237</v>
      </c>
      <c r="H104" t="s">
        <v>253</v>
      </c>
    </row>
    <row r="106" ht="12">
      <c r="A106" t="s">
        <v>238</v>
      </c>
    </row>
    <row r="125" spans="1:4" ht="12">
      <c r="A125" t="s">
        <v>239</v>
      </c>
      <c r="D125" t="s">
        <v>241</v>
      </c>
    </row>
    <row r="126" ht="12">
      <c r="A126" t="s">
        <v>240</v>
      </c>
    </row>
    <row r="127" ht="12">
      <c r="A127" t="s">
        <v>242</v>
      </c>
    </row>
    <row r="128" ht="12">
      <c r="A128" t="s">
        <v>243</v>
      </c>
    </row>
    <row r="130" ht="12">
      <c r="A130" t="s">
        <v>238</v>
      </c>
    </row>
    <row r="148" spans="1:4" ht="12">
      <c r="A148" t="s">
        <v>244</v>
      </c>
      <c r="D148" t="s">
        <v>246</v>
      </c>
    </row>
    <row r="149" ht="12">
      <c r="A149" t="s">
        <v>245</v>
      </c>
    </row>
    <row r="150" ht="12">
      <c r="A150" t="s">
        <v>247</v>
      </c>
    </row>
    <row r="151" ht="12">
      <c r="A151" t="s">
        <v>248</v>
      </c>
    </row>
    <row r="178" ht="12">
      <c r="A178" t="s">
        <v>149</v>
      </c>
    </row>
  </sheetData>
  <sheetProtection/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COEE2" shapeId="385550" r:id="rId1"/>
    <oleObject progId="Equation.COEE2" shapeId="387170" r:id="rId2"/>
    <oleObject progId="Equation.COEE2" shapeId="1332389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246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8" max="8" width="8.28125" style="0" customWidth="1"/>
    <col min="12" max="12" width="9.57421875" style="0" customWidth="1"/>
    <col min="25" max="25" width="7.00390625" style="0" customWidth="1"/>
    <col min="26" max="26" width="13.7109375" style="0" customWidth="1"/>
    <col min="27" max="27" width="3.7109375" style="0" customWidth="1"/>
    <col min="28" max="28" width="3.00390625" style="0" customWidth="1"/>
    <col min="29" max="29" width="5.7109375" style="0" customWidth="1"/>
    <col min="30" max="30" width="4.28125" style="0" customWidth="1"/>
    <col min="31" max="31" width="3.57421875" style="0" customWidth="1"/>
  </cols>
  <sheetData>
    <row r="1" ht="12">
      <c r="C1" s="52"/>
    </row>
    <row r="2" spans="3:14" ht="12">
      <c r="C2" s="52"/>
      <c r="N2" t="s">
        <v>189</v>
      </c>
    </row>
    <row r="3" spans="12:14" ht="12">
      <c r="L3">
        <v>8</v>
      </c>
      <c r="M3">
        <v>2</v>
      </c>
      <c r="N3">
        <v>5</v>
      </c>
    </row>
    <row r="4" spans="12:14" ht="12">
      <c r="L4">
        <v>5</v>
      </c>
      <c r="M4">
        <v>4</v>
      </c>
      <c r="N4">
        <v>4.5</v>
      </c>
    </row>
    <row r="5" spans="12:14" ht="12">
      <c r="L5">
        <v>1</v>
      </c>
      <c r="M5">
        <v>4</v>
      </c>
      <c r="N5">
        <v>2.5</v>
      </c>
    </row>
    <row r="7" spans="12:14" ht="12">
      <c r="L7" t="s">
        <v>260</v>
      </c>
      <c r="M7" t="s">
        <v>261</v>
      </c>
      <c r="N7" t="s">
        <v>189</v>
      </c>
    </row>
    <row r="8" spans="12:14" ht="12">
      <c r="L8">
        <f ca="1">RANDBETWEEN(0,9)</f>
        <v>9</v>
      </c>
      <c r="M8">
        <f ca="1">RANDBETWEEN(0,9)</f>
        <v>2</v>
      </c>
      <c r="N8">
        <f>AVERAGE(L8:M8)</f>
        <v>5.5</v>
      </c>
    </row>
    <row r="9" spans="9:14" ht="12">
      <c r="I9" t="s">
        <v>256</v>
      </c>
      <c r="L9">
        <f aca="true" ca="1" t="shared" si="0" ref="L9:M72">RANDBETWEEN(0,9)</f>
        <v>9</v>
      </c>
      <c r="M9">
        <f ca="1" t="shared" si="0"/>
        <v>9</v>
      </c>
      <c r="N9">
        <f aca="true" t="shared" si="1" ref="N9:N72">AVERAGE(L9:M9)</f>
        <v>9</v>
      </c>
    </row>
    <row r="10" spans="12:14" ht="12">
      <c r="L10">
        <f ca="1" t="shared" si="0"/>
        <v>8</v>
      </c>
      <c r="M10">
        <f ca="1" t="shared" si="0"/>
        <v>5</v>
      </c>
      <c r="N10">
        <f t="shared" si="1"/>
        <v>6.5</v>
      </c>
    </row>
    <row r="11" spans="9:14" ht="12">
      <c r="I11" t="s">
        <v>257</v>
      </c>
      <c r="L11">
        <f ca="1" t="shared" si="0"/>
        <v>5</v>
      </c>
      <c r="M11">
        <f ca="1" t="shared" si="0"/>
        <v>4</v>
      </c>
      <c r="N11">
        <f t="shared" si="1"/>
        <v>4.5</v>
      </c>
    </row>
    <row r="12" spans="9:14" ht="12">
      <c r="I12" t="s">
        <v>258</v>
      </c>
      <c r="L12">
        <f ca="1" t="shared" si="0"/>
        <v>1</v>
      </c>
      <c r="M12">
        <f ca="1" t="shared" si="0"/>
        <v>3</v>
      </c>
      <c r="N12">
        <f t="shared" si="1"/>
        <v>2</v>
      </c>
    </row>
    <row r="13" spans="9:14" ht="12">
      <c r="I13" t="s">
        <v>259</v>
      </c>
      <c r="L13">
        <f ca="1" t="shared" si="0"/>
        <v>5</v>
      </c>
      <c r="M13">
        <f ca="1" t="shared" si="0"/>
        <v>0</v>
      </c>
      <c r="N13">
        <f t="shared" si="1"/>
        <v>2.5</v>
      </c>
    </row>
    <row r="14" spans="12:14" ht="12">
      <c r="L14">
        <f ca="1" t="shared" si="0"/>
        <v>8</v>
      </c>
      <c r="M14">
        <f ca="1" t="shared" si="0"/>
        <v>2</v>
      </c>
      <c r="N14">
        <f t="shared" si="1"/>
        <v>5</v>
      </c>
    </row>
    <row r="15" spans="12:14" ht="12">
      <c r="L15">
        <f ca="1" t="shared" si="0"/>
        <v>5</v>
      </c>
      <c r="M15">
        <f ca="1" t="shared" si="0"/>
        <v>5</v>
      </c>
      <c r="N15">
        <f t="shared" si="1"/>
        <v>5</v>
      </c>
    </row>
    <row r="16" spans="12:14" ht="12">
      <c r="L16">
        <f ca="1" t="shared" si="0"/>
        <v>6</v>
      </c>
      <c r="M16">
        <f ca="1" t="shared" si="0"/>
        <v>3</v>
      </c>
      <c r="N16">
        <f t="shared" si="1"/>
        <v>4.5</v>
      </c>
    </row>
    <row r="17" spans="12:14" ht="12">
      <c r="L17">
        <f ca="1" t="shared" si="0"/>
        <v>6</v>
      </c>
      <c r="M17">
        <f ca="1" t="shared" si="0"/>
        <v>0</v>
      </c>
      <c r="N17">
        <f t="shared" si="1"/>
        <v>3</v>
      </c>
    </row>
    <row r="18" spans="12:14" ht="12">
      <c r="L18">
        <f ca="1" t="shared" si="0"/>
        <v>5</v>
      </c>
      <c r="M18">
        <f ca="1" t="shared" si="0"/>
        <v>8</v>
      </c>
      <c r="N18">
        <f t="shared" si="1"/>
        <v>6.5</v>
      </c>
    </row>
    <row r="19" spans="12:14" ht="12">
      <c r="L19">
        <f ca="1" t="shared" si="0"/>
        <v>7</v>
      </c>
      <c r="M19">
        <f ca="1" t="shared" si="0"/>
        <v>8</v>
      </c>
      <c r="N19">
        <f t="shared" si="1"/>
        <v>7.5</v>
      </c>
    </row>
    <row r="20" spans="2:14" ht="12.75">
      <c r="B20" s="7" t="s">
        <v>31</v>
      </c>
      <c r="L20">
        <f ca="1" t="shared" si="0"/>
        <v>8</v>
      </c>
      <c r="M20">
        <f ca="1" t="shared" si="0"/>
        <v>3</v>
      </c>
      <c r="N20">
        <f t="shared" si="1"/>
        <v>5.5</v>
      </c>
    </row>
    <row r="21" spans="12:14" ht="12">
      <c r="L21">
        <f ca="1" t="shared" si="0"/>
        <v>0</v>
      </c>
      <c r="M21">
        <f ca="1" t="shared" si="0"/>
        <v>9</v>
      </c>
      <c r="N21">
        <f t="shared" si="1"/>
        <v>4.5</v>
      </c>
    </row>
    <row r="22" spans="2:14" ht="15.75">
      <c r="B22" s="55" t="s">
        <v>32</v>
      </c>
      <c r="C22" s="18" t="s">
        <v>35</v>
      </c>
      <c r="D22" s="18" t="s">
        <v>36</v>
      </c>
      <c r="E22" s="18" t="s">
        <v>37</v>
      </c>
      <c r="L22">
        <f ca="1" t="shared" si="0"/>
        <v>2</v>
      </c>
      <c r="M22">
        <f ca="1" t="shared" si="0"/>
        <v>4</v>
      </c>
      <c r="N22">
        <f t="shared" si="1"/>
        <v>3</v>
      </c>
    </row>
    <row r="23" spans="2:14" ht="15.75">
      <c r="B23" s="55" t="s">
        <v>33</v>
      </c>
      <c r="C23" s="18" t="s">
        <v>38</v>
      </c>
      <c r="D23" s="18" t="s">
        <v>40</v>
      </c>
      <c r="E23" s="18" t="s">
        <v>42</v>
      </c>
      <c r="H23" s="34" t="s">
        <v>254</v>
      </c>
      <c r="L23">
        <f ca="1" t="shared" si="0"/>
        <v>1</v>
      </c>
      <c r="M23">
        <f ca="1" t="shared" si="0"/>
        <v>0</v>
      </c>
      <c r="N23">
        <f t="shared" si="1"/>
        <v>0.5</v>
      </c>
    </row>
    <row r="24" spans="2:14" ht="15.75">
      <c r="B24" s="18" t="s">
        <v>34</v>
      </c>
      <c r="C24" s="18" t="s">
        <v>39</v>
      </c>
      <c r="D24" s="18" t="s">
        <v>41</v>
      </c>
      <c r="E24" s="18" t="s">
        <v>43</v>
      </c>
      <c r="L24">
        <f ca="1" t="shared" si="0"/>
        <v>8</v>
      </c>
      <c r="M24">
        <f ca="1" t="shared" si="0"/>
        <v>5</v>
      </c>
      <c r="N24">
        <f t="shared" si="1"/>
        <v>6.5</v>
      </c>
    </row>
    <row r="25" spans="2:14" ht="15">
      <c r="B25" s="26" t="s">
        <v>44</v>
      </c>
      <c r="C25" s="26" t="s">
        <v>44</v>
      </c>
      <c r="D25" s="26" t="s">
        <v>44</v>
      </c>
      <c r="E25" s="26" t="s">
        <v>44</v>
      </c>
      <c r="I25">
        <f>3/SQRT(10)</f>
        <v>0.9486832980505138</v>
      </c>
      <c r="L25">
        <f ca="1" t="shared" si="0"/>
        <v>7</v>
      </c>
      <c r="M25">
        <f ca="1" t="shared" si="0"/>
        <v>0</v>
      </c>
      <c r="N25">
        <f t="shared" si="1"/>
        <v>3.5</v>
      </c>
    </row>
    <row r="26" spans="2:14" ht="15">
      <c r="B26" s="26" t="s">
        <v>44</v>
      </c>
      <c r="C26" s="26" t="s">
        <v>44</v>
      </c>
      <c r="D26" s="26" t="s">
        <v>44</v>
      </c>
      <c r="E26" s="26" t="s">
        <v>44</v>
      </c>
      <c r="L26">
        <f ca="1" t="shared" si="0"/>
        <v>1</v>
      </c>
      <c r="M26">
        <f ca="1" t="shared" si="0"/>
        <v>9</v>
      </c>
      <c r="N26">
        <f t="shared" si="1"/>
        <v>5</v>
      </c>
    </row>
    <row r="27" spans="2:14" ht="13.5">
      <c r="B27" s="26" t="s">
        <v>44</v>
      </c>
      <c r="C27" s="26" t="s">
        <v>44</v>
      </c>
      <c r="D27" s="26" t="s">
        <v>44</v>
      </c>
      <c r="E27" s="26" t="s">
        <v>44</v>
      </c>
      <c r="I27">
        <f>3/SQRT(1000)</f>
        <v>0.09486832980505139</v>
      </c>
      <c r="L27">
        <f ca="1" t="shared" si="0"/>
        <v>4</v>
      </c>
      <c r="M27">
        <f ca="1" t="shared" si="0"/>
        <v>2</v>
      </c>
      <c r="N27">
        <f t="shared" si="1"/>
        <v>3</v>
      </c>
    </row>
    <row r="28" spans="2:14" ht="20.25">
      <c r="B28" s="18" t="s">
        <v>45</v>
      </c>
      <c r="C28" s="18" t="s">
        <v>46</v>
      </c>
      <c r="D28" s="18" t="s">
        <v>47</v>
      </c>
      <c r="E28" s="18" t="s">
        <v>48</v>
      </c>
      <c r="L28">
        <f ca="1" t="shared" si="0"/>
        <v>4</v>
      </c>
      <c r="M28">
        <f ca="1" t="shared" si="0"/>
        <v>2</v>
      </c>
      <c r="N28">
        <f t="shared" si="1"/>
        <v>3</v>
      </c>
    </row>
    <row r="29" spans="12:14" ht="12">
      <c r="L29">
        <f ca="1" t="shared" si="0"/>
        <v>2</v>
      </c>
      <c r="M29">
        <f ca="1" t="shared" si="0"/>
        <v>2</v>
      </c>
      <c r="N29">
        <f t="shared" si="1"/>
        <v>2</v>
      </c>
    </row>
    <row r="30" spans="9:14" ht="12">
      <c r="I30">
        <v>4.41</v>
      </c>
      <c r="L30">
        <f ca="1" t="shared" si="0"/>
        <v>0</v>
      </c>
      <c r="M30">
        <f ca="1" t="shared" si="0"/>
        <v>4</v>
      </c>
      <c r="N30">
        <f t="shared" si="1"/>
        <v>2</v>
      </c>
    </row>
    <row r="31" spans="9:14" ht="12">
      <c r="I31">
        <v>4.6</v>
      </c>
      <c r="L31">
        <f ca="1" t="shared" si="0"/>
        <v>6</v>
      </c>
      <c r="M31">
        <f ca="1" t="shared" si="0"/>
        <v>8</v>
      </c>
      <c r="N31">
        <f t="shared" si="1"/>
        <v>7</v>
      </c>
    </row>
    <row r="32" spans="9:14" ht="12">
      <c r="I32">
        <v>4.42</v>
      </c>
      <c r="L32">
        <f ca="1" t="shared" si="0"/>
        <v>5</v>
      </c>
      <c r="M32">
        <f ca="1" t="shared" si="0"/>
        <v>5</v>
      </c>
      <c r="N32">
        <f t="shared" si="1"/>
        <v>5</v>
      </c>
    </row>
    <row r="33" spans="12:14" ht="12">
      <c r="L33">
        <f ca="1" t="shared" si="0"/>
        <v>4</v>
      </c>
      <c r="M33">
        <f ca="1" t="shared" si="0"/>
        <v>6</v>
      </c>
      <c r="N33">
        <f t="shared" si="1"/>
        <v>5</v>
      </c>
    </row>
    <row r="34" spans="12:14" ht="12">
      <c r="L34">
        <f ca="1" t="shared" si="0"/>
        <v>8</v>
      </c>
      <c r="M34">
        <f ca="1" t="shared" si="0"/>
        <v>8</v>
      </c>
      <c r="N34">
        <f t="shared" si="1"/>
        <v>8</v>
      </c>
    </row>
    <row r="35" spans="12:14" ht="12">
      <c r="L35">
        <f ca="1" t="shared" si="0"/>
        <v>3</v>
      </c>
      <c r="M35">
        <f ca="1" t="shared" si="0"/>
        <v>0</v>
      </c>
      <c r="N35">
        <f t="shared" si="1"/>
        <v>1.5</v>
      </c>
    </row>
    <row r="36" spans="12:14" ht="12">
      <c r="L36">
        <f ca="1" t="shared" si="0"/>
        <v>1</v>
      </c>
      <c r="M36">
        <f ca="1" t="shared" si="0"/>
        <v>7</v>
      </c>
      <c r="N36">
        <f t="shared" si="1"/>
        <v>4</v>
      </c>
    </row>
    <row r="37" spans="12:14" ht="12">
      <c r="L37">
        <f ca="1" t="shared" si="0"/>
        <v>9</v>
      </c>
      <c r="M37">
        <f ca="1" t="shared" si="0"/>
        <v>5</v>
      </c>
      <c r="N37">
        <f t="shared" si="1"/>
        <v>7</v>
      </c>
    </row>
    <row r="38" spans="12:14" ht="12">
      <c r="L38">
        <f ca="1" t="shared" si="0"/>
        <v>1</v>
      </c>
      <c r="M38">
        <f ca="1" t="shared" si="0"/>
        <v>5</v>
      </c>
      <c r="N38">
        <f t="shared" si="1"/>
        <v>3</v>
      </c>
    </row>
    <row r="39" spans="12:14" ht="12">
      <c r="L39">
        <f ca="1" t="shared" si="0"/>
        <v>3</v>
      </c>
      <c r="M39">
        <f ca="1" t="shared" si="0"/>
        <v>1</v>
      </c>
      <c r="N39">
        <f t="shared" si="1"/>
        <v>2</v>
      </c>
    </row>
    <row r="40" spans="12:14" ht="12">
      <c r="L40">
        <f ca="1" t="shared" si="0"/>
        <v>0</v>
      </c>
      <c r="M40">
        <f ca="1" t="shared" si="0"/>
        <v>8</v>
      </c>
      <c r="N40">
        <f t="shared" si="1"/>
        <v>4</v>
      </c>
    </row>
    <row r="41" spans="12:14" ht="12">
      <c r="L41">
        <f ca="1" t="shared" si="0"/>
        <v>0</v>
      </c>
      <c r="M41">
        <f ca="1" t="shared" si="0"/>
        <v>0</v>
      </c>
      <c r="N41">
        <f t="shared" si="1"/>
        <v>0</v>
      </c>
    </row>
    <row r="42" spans="12:14" ht="12">
      <c r="L42">
        <f ca="1" t="shared" si="0"/>
        <v>3</v>
      </c>
      <c r="M42">
        <f ca="1" t="shared" si="0"/>
        <v>5</v>
      </c>
      <c r="N42">
        <f t="shared" si="1"/>
        <v>4</v>
      </c>
    </row>
    <row r="43" spans="12:14" ht="12">
      <c r="L43">
        <f ca="1" t="shared" si="0"/>
        <v>2</v>
      </c>
      <c r="M43">
        <f ca="1" t="shared" si="0"/>
        <v>9</v>
      </c>
      <c r="N43">
        <f t="shared" si="1"/>
        <v>5.5</v>
      </c>
    </row>
    <row r="44" spans="12:14" ht="12">
      <c r="L44">
        <f ca="1" t="shared" si="0"/>
        <v>8</v>
      </c>
      <c r="M44">
        <f ca="1" t="shared" si="0"/>
        <v>5</v>
      </c>
      <c r="N44">
        <f t="shared" si="1"/>
        <v>6.5</v>
      </c>
    </row>
    <row r="45" spans="12:14" ht="12">
      <c r="L45">
        <f ca="1" t="shared" si="0"/>
        <v>3</v>
      </c>
      <c r="M45">
        <f ca="1" t="shared" si="0"/>
        <v>5</v>
      </c>
      <c r="N45">
        <f t="shared" si="1"/>
        <v>4</v>
      </c>
    </row>
    <row r="46" spans="12:14" ht="12">
      <c r="L46">
        <f ca="1" t="shared" si="0"/>
        <v>8</v>
      </c>
      <c r="M46">
        <f ca="1" t="shared" si="0"/>
        <v>3</v>
      </c>
      <c r="N46">
        <f t="shared" si="1"/>
        <v>5.5</v>
      </c>
    </row>
    <row r="47" spans="12:14" ht="12">
      <c r="L47">
        <f ca="1" t="shared" si="0"/>
        <v>4</v>
      </c>
      <c r="M47">
        <f ca="1" t="shared" si="0"/>
        <v>9</v>
      </c>
      <c r="N47">
        <f t="shared" si="1"/>
        <v>6.5</v>
      </c>
    </row>
    <row r="48" spans="12:14" ht="12">
      <c r="L48">
        <f ca="1" t="shared" si="0"/>
        <v>8</v>
      </c>
      <c r="M48">
        <f ca="1" t="shared" si="0"/>
        <v>5</v>
      </c>
      <c r="N48">
        <f t="shared" si="1"/>
        <v>6.5</v>
      </c>
    </row>
    <row r="49" spans="12:14" ht="12">
      <c r="L49">
        <f ca="1" t="shared" si="0"/>
        <v>6</v>
      </c>
      <c r="M49">
        <f ca="1" t="shared" si="0"/>
        <v>4</v>
      </c>
      <c r="N49">
        <f t="shared" si="1"/>
        <v>5</v>
      </c>
    </row>
    <row r="50" spans="12:14" ht="12">
      <c r="L50">
        <f ca="1" t="shared" si="0"/>
        <v>9</v>
      </c>
      <c r="M50">
        <f ca="1" t="shared" si="0"/>
        <v>4</v>
      </c>
      <c r="N50">
        <f t="shared" si="1"/>
        <v>6.5</v>
      </c>
    </row>
    <row r="51" spans="12:14" ht="12">
      <c r="L51">
        <f ca="1" t="shared" si="0"/>
        <v>8</v>
      </c>
      <c r="M51">
        <f ca="1" t="shared" si="0"/>
        <v>7</v>
      </c>
      <c r="N51">
        <f t="shared" si="1"/>
        <v>7.5</v>
      </c>
    </row>
    <row r="52" spans="12:14" ht="12">
      <c r="L52">
        <f ca="1" t="shared" si="0"/>
        <v>5</v>
      </c>
      <c r="M52">
        <f ca="1" t="shared" si="0"/>
        <v>2</v>
      </c>
      <c r="N52">
        <f t="shared" si="1"/>
        <v>3.5</v>
      </c>
    </row>
    <row r="53" spans="12:14" ht="12">
      <c r="L53">
        <f ca="1" t="shared" si="0"/>
        <v>0</v>
      </c>
      <c r="M53">
        <f ca="1" t="shared" si="0"/>
        <v>6</v>
      </c>
      <c r="N53">
        <f t="shared" si="1"/>
        <v>3</v>
      </c>
    </row>
    <row r="54" spans="12:14" ht="12">
      <c r="L54">
        <f ca="1" t="shared" si="0"/>
        <v>8</v>
      </c>
      <c r="M54">
        <f ca="1" t="shared" si="0"/>
        <v>1</v>
      </c>
      <c r="N54">
        <f t="shared" si="1"/>
        <v>4.5</v>
      </c>
    </row>
    <row r="55" spans="12:14" ht="12">
      <c r="L55">
        <f ca="1" t="shared" si="0"/>
        <v>8</v>
      </c>
      <c r="M55">
        <f ca="1" t="shared" si="0"/>
        <v>7</v>
      </c>
      <c r="N55">
        <f t="shared" si="1"/>
        <v>7.5</v>
      </c>
    </row>
    <row r="56" spans="12:14" ht="12">
      <c r="L56">
        <f ca="1" t="shared" si="0"/>
        <v>1</v>
      </c>
      <c r="M56">
        <f ca="1" t="shared" si="0"/>
        <v>9</v>
      </c>
      <c r="N56">
        <f t="shared" si="1"/>
        <v>5</v>
      </c>
    </row>
    <row r="57" spans="12:14" ht="12">
      <c r="L57">
        <f ca="1" t="shared" si="0"/>
        <v>6</v>
      </c>
      <c r="M57">
        <f ca="1" t="shared" si="0"/>
        <v>8</v>
      </c>
      <c r="N57">
        <f t="shared" si="1"/>
        <v>7</v>
      </c>
    </row>
    <row r="58" spans="12:14" ht="12">
      <c r="L58">
        <f ca="1" t="shared" si="0"/>
        <v>4</v>
      </c>
      <c r="M58">
        <f ca="1" t="shared" si="0"/>
        <v>7</v>
      </c>
      <c r="N58">
        <f t="shared" si="1"/>
        <v>5.5</v>
      </c>
    </row>
    <row r="59" spans="12:14" ht="12.75">
      <c r="L59">
        <f ca="1" t="shared" si="0"/>
        <v>4</v>
      </c>
      <c r="M59">
        <f ca="1" t="shared" si="0"/>
        <v>0</v>
      </c>
      <c r="N59">
        <f t="shared" si="1"/>
        <v>2</v>
      </c>
    </row>
    <row r="60" spans="12:14" ht="12.75">
      <c r="L60">
        <f ca="1" t="shared" si="0"/>
        <v>1</v>
      </c>
      <c r="M60">
        <f ca="1" t="shared" si="0"/>
        <v>6</v>
      </c>
      <c r="N60">
        <f t="shared" si="1"/>
        <v>3.5</v>
      </c>
    </row>
    <row r="61" spans="12:14" ht="12">
      <c r="L61">
        <f ca="1" t="shared" si="0"/>
        <v>4</v>
      </c>
      <c r="M61">
        <f ca="1" t="shared" si="0"/>
        <v>7</v>
      </c>
      <c r="N61">
        <f t="shared" si="1"/>
        <v>5.5</v>
      </c>
    </row>
    <row r="62" spans="12:14" ht="12">
      <c r="L62">
        <f ca="1" t="shared" si="0"/>
        <v>0</v>
      </c>
      <c r="M62">
        <f ca="1" t="shared" si="0"/>
        <v>2</v>
      </c>
      <c r="N62">
        <f t="shared" si="1"/>
        <v>1</v>
      </c>
    </row>
    <row r="63" spans="12:14" ht="12">
      <c r="L63">
        <f ca="1" t="shared" si="0"/>
        <v>9</v>
      </c>
      <c r="M63">
        <f ca="1" t="shared" si="0"/>
        <v>7</v>
      </c>
      <c r="N63">
        <f t="shared" si="1"/>
        <v>8</v>
      </c>
    </row>
    <row r="64" spans="12:14" ht="12">
      <c r="L64">
        <f ca="1" t="shared" si="0"/>
        <v>1</v>
      </c>
      <c r="M64">
        <f ca="1" t="shared" si="0"/>
        <v>4</v>
      </c>
      <c r="N64">
        <f t="shared" si="1"/>
        <v>2.5</v>
      </c>
    </row>
    <row r="65" spans="12:14" ht="12">
      <c r="L65">
        <f ca="1" t="shared" si="0"/>
        <v>6</v>
      </c>
      <c r="M65">
        <f ca="1" t="shared" si="0"/>
        <v>1</v>
      </c>
      <c r="N65">
        <f t="shared" si="1"/>
        <v>3.5</v>
      </c>
    </row>
    <row r="66" spans="12:14" ht="12">
      <c r="L66">
        <f ca="1" t="shared" si="0"/>
        <v>0</v>
      </c>
      <c r="M66">
        <f ca="1" t="shared" si="0"/>
        <v>7</v>
      </c>
      <c r="N66">
        <f t="shared" si="1"/>
        <v>3.5</v>
      </c>
    </row>
    <row r="67" spans="12:14" ht="12">
      <c r="L67">
        <f ca="1" t="shared" si="0"/>
        <v>4</v>
      </c>
      <c r="M67">
        <f ca="1" t="shared" si="0"/>
        <v>2</v>
      </c>
      <c r="N67">
        <f t="shared" si="1"/>
        <v>3</v>
      </c>
    </row>
    <row r="68" spans="12:14" ht="12">
      <c r="L68">
        <f ca="1" t="shared" si="0"/>
        <v>3</v>
      </c>
      <c r="M68">
        <f ca="1" t="shared" si="0"/>
        <v>1</v>
      </c>
      <c r="N68">
        <f t="shared" si="1"/>
        <v>2</v>
      </c>
    </row>
    <row r="69" spans="12:14" ht="12">
      <c r="L69">
        <f ca="1" t="shared" si="0"/>
        <v>3</v>
      </c>
      <c r="M69">
        <f ca="1" t="shared" si="0"/>
        <v>2</v>
      </c>
      <c r="N69">
        <f t="shared" si="1"/>
        <v>2.5</v>
      </c>
    </row>
    <row r="70" spans="12:14" ht="12">
      <c r="L70">
        <f ca="1" t="shared" si="0"/>
        <v>6</v>
      </c>
      <c r="M70">
        <f ca="1" t="shared" si="0"/>
        <v>7</v>
      </c>
      <c r="N70">
        <f t="shared" si="1"/>
        <v>6.5</v>
      </c>
    </row>
    <row r="71" spans="12:14" ht="12">
      <c r="L71">
        <f ca="1" t="shared" si="0"/>
        <v>6</v>
      </c>
      <c r="M71">
        <f ca="1" t="shared" si="0"/>
        <v>0</v>
      </c>
      <c r="N71">
        <f t="shared" si="1"/>
        <v>3</v>
      </c>
    </row>
    <row r="72" spans="12:14" ht="12">
      <c r="L72">
        <f ca="1" t="shared" si="0"/>
        <v>0</v>
      </c>
      <c r="M72">
        <f ca="1" t="shared" si="0"/>
        <v>4</v>
      </c>
      <c r="N72">
        <f t="shared" si="1"/>
        <v>2</v>
      </c>
    </row>
    <row r="73" spans="12:14" ht="12">
      <c r="L73">
        <f aca="true" ca="1" t="shared" si="2" ref="L73:M131">RANDBETWEEN(0,9)</f>
        <v>8</v>
      </c>
      <c r="M73">
        <f ca="1" t="shared" si="2"/>
        <v>2</v>
      </c>
      <c r="N73">
        <f aca="true" t="shared" si="3" ref="N73:N131">AVERAGE(L73:M73)</f>
        <v>5</v>
      </c>
    </row>
    <row r="74" spans="12:14" ht="12">
      <c r="L74">
        <f ca="1" t="shared" si="2"/>
        <v>1</v>
      </c>
      <c r="M74">
        <f ca="1" t="shared" si="2"/>
        <v>8</v>
      </c>
      <c r="N74">
        <f t="shared" si="3"/>
        <v>4.5</v>
      </c>
    </row>
    <row r="75" spans="12:14" ht="12">
      <c r="L75">
        <f ca="1" t="shared" si="2"/>
        <v>5</v>
      </c>
      <c r="M75">
        <f ca="1" t="shared" si="2"/>
        <v>6</v>
      </c>
      <c r="N75">
        <f t="shared" si="3"/>
        <v>5.5</v>
      </c>
    </row>
    <row r="76" spans="12:14" ht="12">
      <c r="L76">
        <f ca="1" t="shared" si="2"/>
        <v>3</v>
      </c>
      <c r="M76">
        <f ca="1" t="shared" si="2"/>
        <v>6</v>
      </c>
      <c r="N76">
        <f t="shared" si="3"/>
        <v>4.5</v>
      </c>
    </row>
    <row r="77" spans="12:14" ht="12">
      <c r="L77">
        <f ca="1" t="shared" si="2"/>
        <v>4</v>
      </c>
      <c r="M77">
        <f ca="1" t="shared" si="2"/>
        <v>8</v>
      </c>
      <c r="N77">
        <f t="shared" si="3"/>
        <v>6</v>
      </c>
    </row>
    <row r="78" spans="12:14" ht="12">
      <c r="L78">
        <f ca="1" t="shared" si="2"/>
        <v>1</v>
      </c>
      <c r="M78">
        <f ca="1" t="shared" si="2"/>
        <v>0</v>
      </c>
      <c r="N78">
        <f t="shared" si="3"/>
        <v>0.5</v>
      </c>
    </row>
    <row r="79" spans="12:14" ht="12">
      <c r="L79">
        <f ca="1" t="shared" si="2"/>
        <v>1</v>
      </c>
      <c r="M79">
        <f ca="1" t="shared" si="2"/>
        <v>8</v>
      </c>
      <c r="N79">
        <f t="shared" si="3"/>
        <v>4.5</v>
      </c>
    </row>
    <row r="80" spans="12:14" ht="12">
      <c r="L80">
        <f ca="1" t="shared" si="2"/>
        <v>1</v>
      </c>
      <c r="M80">
        <f ca="1" t="shared" si="2"/>
        <v>9</v>
      </c>
      <c r="N80">
        <f t="shared" si="3"/>
        <v>5</v>
      </c>
    </row>
    <row r="81" spans="12:14" ht="12">
      <c r="L81">
        <f ca="1" t="shared" si="2"/>
        <v>3</v>
      </c>
      <c r="M81">
        <f ca="1" t="shared" si="2"/>
        <v>8</v>
      </c>
      <c r="N81">
        <f t="shared" si="3"/>
        <v>5.5</v>
      </c>
    </row>
    <row r="82" spans="12:14" ht="12">
      <c r="L82">
        <f ca="1" t="shared" si="2"/>
        <v>5</v>
      </c>
      <c r="M82">
        <f ca="1" t="shared" si="2"/>
        <v>5</v>
      </c>
      <c r="N82">
        <f t="shared" si="3"/>
        <v>5</v>
      </c>
    </row>
    <row r="83" spans="12:14" ht="12">
      <c r="L83">
        <f ca="1" t="shared" si="2"/>
        <v>7</v>
      </c>
      <c r="M83">
        <f ca="1" t="shared" si="2"/>
        <v>4</v>
      </c>
      <c r="N83">
        <f t="shared" si="3"/>
        <v>5.5</v>
      </c>
    </row>
    <row r="84" spans="12:14" ht="12">
      <c r="L84">
        <f ca="1" t="shared" si="2"/>
        <v>2</v>
      </c>
      <c r="M84">
        <f ca="1" t="shared" si="2"/>
        <v>6</v>
      </c>
      <c r="N84">
        <f t="shared" si="3"/>
        <v>4</v>
      </c>
    </row>
    <row r="85" spans="12:14" ht="12">
      <c r="L85">
        <f ca="1" t="shared" si="2"/>
        <v>2</v>
      </c>
      <c r="M85">
        <f ca="1" t="shared" si="2"/>
        <v>3</v>
      </c>
      <c r="N85">
        <f t="shared" si="3"/>
        <v>2.5</v>
      </c>
    </row>
    <row r="86" spans="12:14" ht="12">
      <c r="L86">
        <f ca="1" t="shared" si="2"/>
        <v>5</v>
      </c>
      <c r="M86">
        <f ca="1" t="shared" si="2"/>
        <v>2</v>
      </c>
      <c r="N86">
        <f t="shared" si="3"/>
        <v>3.5</v>
      </c>
    </row>
    <row r="87" spans="12:14" ht="12">
      <c r="L87">
        <f ca="1" t="shared" si="2"/>
        <v>1</v>
      </c>
      <c r="M87">
        <f ca="1" t="shared" si="2"/>
        <v>3</v>
      </c>
      <c r="N87">
        <f t="shared" si="3"/>
        <v>2</v>
      </c>
    </row>
    <row r="88" spans="12:14" ht="12">
      <c r="L88">
        <f ca="1" t="shared" si="2"/>
        <v>0</v>
      </c>
      <c r="M88">
        <f ca="1" t="shared" si="2"/>
        <v>1</v>
      </c>
      <c r="N88">
        <f t="shared" si="3"/>
        <v>0.5</v>
      </c>
    </row>
    <row r="89" spans="12:14" ht="12">
      <c r="L89">
        <f ca="1" t="shared" si="2"/>
        <v>7</v>
      </c>
      <c r="M89">
        <f ca="1" t="shared" si="2"/>
        <v>1</v>
      </c>
      <c r="N89">
        <f t="shared" si="3"/>
        <v>4</v>
      </c>
    </row>
    <row r="90" spans="12:14" ht="12">
      <c r="L90">
        <f ca="1" t="shared" si="2"/>
        <v>2</v>
      </c>
      <c r="M90">
        <f ca="1" t="shared" si="2"/>
        <v>2</v>
      </c>
      <c r="N90">
        <f t="shared" si="3"/>
        <v>2</v>
      </c>
    </row>
    <row r="91" spans="12:14" ht="12">
      <c r="L91">
        <f ca="1" t="shared" si="2"/>
        <v>9</v>
      </c>
      <c r="M91">
        <f ca="1" t="shared" si="2"/>
        <v>8</v>
      </c>
      <c r="N91">
        <f t="shared" si="3"/>
        <v>8.5</v>
      </c>
    </row>
    <row r="92" spans="12:14" ht="12">
      <c r="L92">
        <f ca="1" t="shared" si="2"/>
        <v>4</v>
      </c>
      <c r="M92">
        <f ca="1" t="shared" si="2"/>
        <v>0</v>
      </c>
      <c r="N92">
        <f t="shared" si="3"/>
        <v>2</v>
      </c>
    </row>
    <row r="93" spans="12:14" ht="12">
      <c r="L93">
        <f ca="1" t="shared" si="2"/>
        <v>2</v>
      </c>
      <c r="M93">
        <f ca="1" t="shared" si="2"/>
        <v>8</v>
      </c>
      <c r="N93">
        <f t="shared" si="3"/>
        <v>5</v>
      </c>
    </row>
    <row r="94" spans="12:14" ht="12">
      <c r="L94">
        <f ca="1" t="shared" si="2"/>
        <v>0</v>
      </c>
      <c r="M94">
        <f ca="1" t="shared" si="2"/>
        <v>7</v>
      </c>
      <c r="N94">
        <f t="shared" si="3"/>
        <v>3.5</v>
      </c>
    </row>
    <row r="95" spans="1:14" ht="12.75">
      <c r="A95" s="7" t="s">
        <v>64</v>
      </c>
      <c r="L95">
        <f ca="1" t="shared" si="2"/>
        <v>3</v>
      </c>
      <c r="M95">
        <f ca="1" t="shared" si="2"/>
        <v>8</v>
      </c>
      <c r="N95">
        <f t="shared" si="3"/>
        <v>5.5</v>
      </c>
    </row>
    <row r="96" spans="12:14" ht="12.75">
      <c r="L96">
        <f ca="1" t="shared" si="2"/>
        <v>8</v>
      </c>
      <c r="M96">
        <f ca="1" t="shared" si="2"/>
        <v>2</v>
      </c>
      <c r="N96">
        <f t="shared" si="3"/>
        <v>5</v>
      </c>
    </row>
    <row r="97" spans="1:14" ht="12.75">
      <c r="A97" s="15" t="s">
        <v>19</v>
      </c>
      <c r="D97" t="s">
        <v>65</v>
      </c>
      <c r="L97">
        <f ca="1" t="shared" si="2"/>
        <v>5</v>
      </c>
      <c r="M97">
        <f ca="1" t="shared" si="2"/>
        <v>4</v>
      </c>
      <c r="N97">
        <f t="shared" si="3"/>
        <v>4.5</v>
      </c>
    </row>
    <row r="98" spans="1:14" ht="12.75">
      <c r="A98" s="15"/>
      <c r="L98">
        <f ca="1" t="shared" si="2"/>
        <v>3</v>
      </c>
      <c r="M98">
        <f ca="1" t="shared" si="2"/>
        <v>7</v>
      </c>
      <c r="N98">
        <f t="shared" si="3"/>
        <v>5</v>
      </c>
    </row>
    <row r="99" spans="1:14" ht="12.75">
      <c r="A99" s="15"/>
      <c r="L99">
        <f ca="1" t="shared" si="2"/>
        <v>0</v>
      </c>
      <c r="M99">
        <f ca="1" t="shared" si="2"/>
        <v>8</v>
      </c>
      <c r="N99">
        <f t="shared" si="3"/>
        <v>4</v>
      </c>
    </row>
    <row r="100" spans="1:14" ht="12.75">
      <c r="A100" s="15" t="s">
        <v>20</v>
      </c>
      <c r="D100" t="s">
        <v>66</v>
      </c>
      <c r="F100" t="s">
        <v>112</v>
      </c>
      <c r="L100">
        <f ca="1" t="shared" si="2"/>
        <v>1</v>
      </c>
      <c r="M100">
        <f ca="1" t="shared" si="2"/>
        <v>3</v>
      </c>
      <c r="N100">
        <f t="shared" si="3"/>
        <v>2</v>
      </c>
    </row>
    <row r="101" spans="1:14" ht="12.75">
      <c r="A101" s="15"/>
      <c r="F101" t="s">
        <v>113</v>
      </c>
      <c r="L101">
        <f ca="1" t="shared" si="2"/>
        <v>3</v>
      </c>
      <c r="M101">
        <f ca="1" t="shared" si="2"/>
        <v>6</v>
      </c>
      <c r="N101">
        <f t="shared" si="3"/>
        <v>4.5</v>
      </c>
    </row>
    <row r="102" spans="1:14" ht="12">
      <c r="A102" s="15"/>
      <c r="L102">
        <f ca="1" t="shared" si="2"/>
        <v>1</v>
      </c>
      <c r="M102">
        <f ca="1" t="shared" si="2"/>
        <v>2</v>
      </c>
      <c r="N102">
        <f t="shared" si="3"/>
        <v>1.5</v>
      </c>
    </row>
    <row r="103" spans="1:14" ht="12.75">
      <c r="A103" s="15" t="s">
        <v>21</v>
      </c>
      <c r="B103" t="s">
        <v>68</v>
      </c>
      <c r="L103">
        <f ca="1" t="shared" si="2"/>
        <v>8</v>
      </c>
      <c r="M103">
        <f ca="1" t="shared" si="2"/>
        <v>1</v>
      </c>
      <c r="N103">
        <f t="shared" si="3"/>
        <v>4.5</v>
      </c>
    </row>
    <row r="104" spans="1:14" ht="12">
      <c r="A104" s="15"/>
      <c r="B104" t="s">
        <v>67</v>
      </c>
      <c r="L104">
        <f ca="1" t="shared" si="2"/>
        <v>0</v>
      </c>
      <c r="M104">
        <f ca="1" t="shared" si="2"/>
        <v>3</v>
      </c>
      <c r="N104">
        <f t="shared" si="3"/>
        <v>1.5</v>
      </c>
    </row>
    <row r="105" spans="1:14" ht="12">
      <c r="A105" s="15"/>
      <c r="L105">
        <f ca="1" t="shared" si="2"/>
        <v>5</v>
      </c>
      <c r="M105">
        <f ca="1" t="shared" si="2"/>
        <v>6</v>
      </c>
      <c r="N105">
        <f t="shared" si="3"/>
        <v>5.5</v>
      </c>
    </row>
    <row r="106" spans="1:14" ht="12">
      <c r="A106" s="15"/>
      <c r="H106" s="34" t="s">
        <v>255</v>
      </c>
      <c r="L106">
        <f ca="1" t="shared" si="2"/>
        <v>9</v>
      </c>
      <c r="M106">
        <f ca="1" t="shared" si="2"/>
        <v>7</v>
      </c>
      <c r="N106">
        <f t="shared" si="3"/>
        <v>8</v>
      </c>
    </row>
    <row r="107" spans="1:14" ht="12">
      <c r="A107" s="15"/>
      <c r="L107">
        <f ca="1" t="shared" si="2"/>
        <v>4</v>
      </c>
      <c r="M107">
        <f ca="1" t="shared" si="2"/>
        <v>7</v>
      </c>
      <c r="N107">
        <f t="shared" si="3"/>
        <v>5.5</v>
      </c>
    </row>
    <row r="108" spans="1:14" ht="12">
      <c r="A108" s="15"/>
      <c r="L108">
        <f ca="1" t="shared" si="2"/>
        <v>5</v>
      </c>
      <c r="M108">
        <f ca="1" t="shared" si="2"/>
        <v>6</v>
      </c>
      <c r="N108">
        <f t="shared" si="3"/>
        <v>5.5</v>
      </c>
    </row>
    <row r="109" spans="1:14" ht="12">
      <c r="A109" s="15"/>
      <c r="L109">
        <f ca="1" t="shared" si="2"/>
        <v>4</v>
      </c>
      <c r="M109">
        <f ca="1" t="shared" si="2"/>
        <v>3</v>
      </c>
      <c r="N109">
        <f t="shared" si="3"/>
        <v>3.5</v>
      </c>
    </row>
    <row r="110" spans="12:14" ht="12">
      <c r="L110">
        <f ca="1" t="shared" si="2"/>
        <v>4</v>
      </c>
      <c r="M110">
        <f ca="1" t="shared" si="2"/>
        <v>8</v>
      </c>
      <c r="N110">
        <f t="shared" si="3"/>
        <v>6</v>
      </c>
    </row>
    <row r="111" spans="12:14" ht="12">
      <c r="L111">
        <f ca="1" t="shared" si="2"/>
        <v>5</v>
      </c>
      <c r="M111">
        <f ca="1" t="shared" si="2"/>
        <v>0</v>
      </c>
      <c r="N111">
        <f t="shared" si="3"/>
        <v>2.5</v>
      </c>
    </row>
    <row r="112" spans="12:14" ht="12">
      <c r="L112">
        <f ca="1" t="shared" si="2"/>
        <v>8</v>
      </c>
      <c r="M112">
        <f ca="1" t="shared" si="2"/>
        <v>7</v>
      </c>
      <c r="N112">
        <f t="shared" si="3"/>
        <v>7.5</v>
      </c>
    </row>
    <row r="113" spans="12:14" ht="12">
      <c r="L113">
        <f ca="1" t="shared" si="2"/>
        <v>0</v>
      </c>
      <c r="M113">
        <f ca="1" t="shared" si="2"/>
        <v>6</v>
      </c>
      <c r="N113">
        <f t="shared" si="3"/>
        <v>3</v>
      </c>
    </row>
    <row r="114" spans="12:14" ht="12">
      <c r="L114">
        <f ca="1" t="shared" si="2"/>
        <v>8</v>
      </c>
      <c r="M114">
        <f ca="1" t="shared" si="2"/>
        <v>8</v>
      </c>
      <c r="N114">
        <f t="shared" si="3"/>
        <v>8</v>
      </c>
    </row>
    <row r="115" spans="12:14" ht="12">
      <c r="L115">
        <f ca="1" t="shared" si="2"/>
        <v>2</v>
      </c>
      <c r="M115">
        <f ca="1" t="shared" si="2"/>
        <v>6</v>
      </c>
      <c r="N115">
        <f t="shared" si="3"/>
        <v>4</v>
      </c>
    </row>
    <row r="116" spans="12:14" ht="12">
      <c r="L116">
        <f ca="1" t="shared" si="2"/>
        <v>4</v>
      </c>
      <c r="M116">
        <f ca="1" t="shared" si="2"/>
        <v>3</v>
      </c>
      <c r="N116">
        <f t="shared" si="3"/>
        <v>3.5</v>
      </c>
    </row>
    <row r="117" spans="1:14" ht="12">
      <c r="A117" t="s">
        <v>49</v>
      </c>
      <c r="L117">
        <f ca="1" t="shared" si="2"/>
        <v>5</v>
      </c>
      <c r="M117">
        <f ca="1" t="shared" si="2"/>
        <v>6</v>
      </c>
      <c r="N117">
        <f t="shared" si="3"/>
        <v>5.5</v>
      </c>
    </row>
    <row r="118" spans="1:14" ht="12">
      <c r="A118" t="s">
        <v>155</v>
      </c>
      <c r="L118">
        <f ca="1" t="shared" si="2"/>
        <v>8</v>
      </c>
      <c r="M118">
        <f ca="1" t="shared" si="2"/>
        <v>9</v>
      </c>
      <c r="N118">
        <f t="shared" si="3"/>
        <v>8.5</v>
      </c>
    </row>
    <row r="119" spans="1:14" ht="15">
      <c r="A119" s="18" t="s">
        <v>51</v>
      </c>
      <c r="L119">
        <f ca="1" t="shared" si="2"/>
        <v>7</v>
      </c>
      <c r="M119">
        <f ca="1" t="shared" si="2"/>
        <v>9</v>
      </c>
      <c r="N119">
        <f t="shared" si="3"/>
        <v>8</v>
      </c>
    </row>
    <row r="120" spans="1:14" ht="12">
      <c r="A120" t="s">
        <v>50</v>
      </c>
      <c r="L120">
        <f ca="1" t="shared" si="2"/>
        <v>1</v>
      </c>
      <c r="M120">
        <f ca="1" t="shared" si="2"/>
        <v>9</v>
      </c>
      <c r="N120">
        <f t="shared" si="3"/>
        <v>5</v>
      </c>
    </row>
    <row r="121" spans="12:14" ht="12.75">
      <c r="L121">
        <f ca="1" t="shared" si="2"/>
        <v>2</v>
      </c>
      <c r="M121">
        <f ca="1" t="shared" si="2"/>
        <v>0</v>
      </c>
      <c r="N121">
        <f t="shared" si="3"/>
        <v>1</v>
      </c>
    </row>
    <row r="122" spans="1:14" ht="14.25">
      <c r="A122" t="s">
        <v>52</v>
      </c>
      <c r="F122">
        <v>100</v>
      </c>
      <c r="L122">
        <f ca="1" t="shared" si="2"/>
        <v>4</v>
      </c>
      <c r="M122">
        <f ca="1" t="shared" si="2"/>
        <v>6</v>
      </c>
      <c r="N122">
        <f t="shared" si="3"/>
        <v>5</v>
      </c>
    </row>
    <row r="123" spans="1:14" ht="12.75">
      <c r="A123" t="s">
        <v>53</v>
      </c>
      <c r="F123">
        <v>2</v>
      </c>
      <c r="L123">
        <f ca="1" t="shared" si="2"/>
        <v>6</v>
      </c>
      <c r="M123">
        <f ca="1" t="shared" si="2"/>
        <v>1</v>
      </c>
      <c r="N123">
        <f t="shared" si="3"/>
        <v>3.5</v>
      </c>
    </row>
    <row r="124" spans="1:14" ht="12.75">
      <c r="A124" t="s">
        <v>54</v>
      </c>
      <c r="F124">
        <v>80</v>
      </c>
      <c r="L124">
        <f ca="1" t="shared" si="2"/>
        <v>5</v>
      </c>
      <c r="M124">
        <f ca="1" t="shared" si="2"/>
        <v>2</v>
      </c>
      <c r="N124">
        <f t="shared" si="3"/>
        <v>3.5</v>
      </c>
    </row>
    <row r="125" spans="1:14" ht="12.75">
      <c r="A125" t="s">
        <v>55</v>
      </c>
      <c r="F125">
        <v>10</v>
      </c>
      <c r="L125">
        <f ca="1" t="shared" si="2"/>
        <v>6</v>
      </c>
      <c r="M125">
        <f ca="1" t="shared" si="2"/>
        <v>4</v>
      </c>
      <c r="N125">
        <f t="shared" si="3"/>
        <v>5</v>
      </c>
    </row>
    <row r="126" spans="1:14" ht="12.75">
      <c r="A126" t="s">
        <v>56</v>
      </c>
      <c r="F126">
        <v>4</v>
      </c>
      <c r="L126">
        <f ca="1" t="shared" si="2"/>
        <v>4</v>
      </c>
      <c r="M126">
        <f ca="1" t="shared" si="2"/>
        <v>7</v>
      </c>
      <c r="N126">
        <f t="shared" si="3"/>
        <v>5.5</v>
      </c>
    </row>
    <row r="127" spans="12:14" ht="12.75">
      <c r="L127">
        <f ca="1" t="shared" si="2"/>
        <v>4</v>
      </c>
      <c r="M127">
        <f ca="1" t="shared" si="2"/>
        <v>3</v>
      </c>
      <c r="N127">
        <f t="shared" si="3"/>
        <v>3.5</v>
      </c>
    </row>
    <row r="128" spans="12:14" ht="12">
      <c r="L128">
        <f ca="1" t="shared" si="2"/>
        <v>3</v>
      </c>
      <c r="M128">
        <f ca="1" t="shared" si="2"/>
        <v>1</v>
      </c>
      <c r="N128">
        <f t="shared" si="3"/>
        <v>2</v>
      </c>
    </row>
    <row r="129" spans="12:14" ht="12">
      <c r="L129">
        <f ca="1" t="shared" si="2"/>
        <v>6</v>
      </c>
      <c r="M129">
        <f ca="1" t="shared" si="2"/>
        <v>0</v>
      </c>
      <c r="N129">
        <f t="shared" si="3"/>
        <v>3</v>
      </c>
    </row>
    <row r="130" spans="12:14" ht="12">
      <c r="L130">
        <f ca="1" t="shared" si="2"/>
        <v>5</v>
      </c>
      <c r="M130">
        <f ca="1" t="shared" si="2"/>
        <v>5</v>
      </c>
      <c r="N130">
        <f t="shared" si="3"/>
        <v>5</v>
      </c>
    </row>
    <row r="131" spans="12:14" ht="12">
      <c r="L131">
        <f ca="1" t="shared" si="2"/>
        <v>5</v>
      </c>
      <c r="M131">
        <f ca="1" t="shared" si="2"/>
        <v>7</v>
      </c>
      <c r="N131">
        <f t="shared" si="3"/>
        <v>6</v>
      </c>
    </row>
    <row r="133" spans="9:10" ht="12">
      <c r="I133" s="23"/>
      <c r="J133" s="23"/>
    </row>
    <row r="141" spans="4:5" ht="12">
      <c r="D141" s="32" t="s">
        <v>26</v>
      </c>
      <c r="E141">
        <v>65</v>
      </c>
    </row>
    <row r="142" spans="4:7" ht="15">
      <c r="D142" s="32" t="s">
        <v>27</v>
      </c>
      <c r="E142">
        <v>3</v>
      </c>
      <c r="F142" s="32" t="s">
        <v>150</v>
      </c>
      <c r="G142">
        <f>E142/SQRT(10)</f>
        <v>0.9486832980505138</v>
      </c>
    </row>
    <row r="144" spans="2:3" ht="12">
      <c r="B144" t="s">
        <v>16</v>
      </c>
      <c r="C144" t="s">
        <v>16</v>
      </c>
    </row>
    <row r="145" spans="1:7" ht="14.25">
      <c r="A145" s="15" t="s">
        <v>11</v>
      </c>
      <c r="B145" t="s">
        <v>24</v>
      </c>
      <c r="C145" t="s">
        <v>25</v>
      </c>
      <c r="E145" t="s">
        <v>22</v>
      </c>
      <c r="F145" t="s">
        <v>17</v>
      </c>
      <c r="G145" t="s">
        <v>23</v>
      </c>
    </row>
    <row r="146" spans="1:7" ht="12">
      <c r="A146">
        <v>55</v>
      </c>
      <c r="B146">
        <f aca="true" t="shared" si="4" ref="B146:B177">(1/(SQRT(2*3.14159265)*$E$142)*EXP(-0.5*($A146-$E$141)^2/($E$142^2)))</f>
        <v>0.0005140929990574206</v>
      </c>
      <c r="C146">
        <f aca="true" t="shared" si="5" ref="C146:C177">(1/(SQRT(2*3.14159265)*$G$142)*EXP(-0.5*($A146-$E$141)^2/($G$142^2)))</f>
        <v>3.1355778977311846E-25</v>
      </c>
      <c r="E146">
        <v>0</v>
      </c>
      <c r="F146">
        <v>0</v>
      </c>
      <c r="G146">
        <v>0</v>
      </c>
    </row>
    <row r="147" spans="1:7" ht="12">
      <c r="A147">
        <v>55.2</v>
      </c>
      <c r="B147">
        <f t="shared" si="4"/>
        <v>0.0006405993234833336</v>
      </c>
      <c r="C147">
        <f t="shared" si="5"/>
        <v>2.8298632855552087E-24</v>
      </c>
      <c r="E147">
        <v>0.33333333</v>
      </c>
      <c r="F147">
        <v>0.57735027</v>
      </c>
      <c r="G147">
        <v>6.877E-05</v>
      </c>
    </row>
    <row r="148" spans="1:7" ht="12">
      <c r="A148">
        <v>55.4</v>
      </c>
      <c r="B148">
        <f t="shared" si="4"/>
        <v>0.000794696067608983</v>
      </c>
      <c r="C148">
        <f t="shared" si="5"/>
        <v>2.4429317723186213E-23</v>
      </c>
      <c r="E148">
        <v>0.66666667</v>
      </c>
      <c r="F148">
        <v>0.81649658</v>
      </c>
      <c r="G148">
        <v>0.00065862</v>
      </c>
    </row>
    <row r="149" spans="1:7" ht="12">
      <c r="A149">
        <v>55.6</v>
      </c>
      <c r="B149">
        <f t="shared" si="4"/>
        <v>0.0009814890406885453</v>
      </c>
      <c r="C149">
        <f t="shared" si="5"/>
        <v>2.0172291910221832E-22</v>
      </c>
      <c r="E149">
        <v>1</v>
      </c>
      <c r="F149">
        <v>1</v>
      </c>
      <c r="G149">
        <v>0.00230448</v>
      </c>
    </row>
    <row r="150" spans="1:7" ht="12">
      <c r="A150">
        <v>55.8</v>
      </c>
      <c r="B150">
        <f t="shared" si="4"/>
        <v>0.0012068120766959174</v>
      </c>
      <c r="C150">
        <f t="shared" si="5"/>
        <v>1.5932985958794141E-21</v>
      </c>
      <c r="E150">
        <v>1.33333333</v>
      </c>
      <c r="F150">
        <v>1.15470054</v>
      </c>
      <c r="G150">
        <v>0.00533921</v>
      </c>
    </row>
    <row r="151" spans="1:7" ht="12">
      <c r="A151">
        <v>56</v>
      </c>
      <c r="B151">
        <f t="shared" si="4"/>
        <v>0.0014772828048233565</v>
      </c>
      <c r="C151">
        <f t="shared" si="5"/>
        <v>1.2037522882662617E-20</v>
      </c>
      <c r="E151">
        <v>1.66666667</v>
      </c>
      <c r="F151">
        <v>1.29099445</v>
      </c>
      <c r="G151">
        <v>0.00986914</v>
      </c>
    </row>
    <row r="152" spans="1:7" ht="12">
      <c r="A152">
        <v>56.2</v>
      </c>
      <c r="B152">
        <f t="shared" si="4"/>
        <v>0.0018003520614267307</v>
      </c>
      <c r="C152">
        <f t="shared" si="5"/>
        <v>8.699115578542725E-20</v>
      </c>
      <c r="E152">
        <v>2</v>
      </c>
      <c r="F152">
        <v>1.41421356</v>
      </c>
      <c r="G152">
        <v>0.01581362</v>
      </c>
    </row>
    <row r="153" spans="1:7" ht="12">
      <c r="A153">
        <v>56.4</v>
      </c>
      <c r="B153">
        <f t="shared" si="4"/>
        <v>0.0021843440309191604</v>
      </c>
      <c r="C153">
        <f t="shared" si="5"/>
        <v>6.013275468671131E-19</v>
      </c>
      <c r="E153">
        <v>2.33333333</v>
      </c>
      <c r="F153">
        <v>1.52752523</v>
      </c>
      <c r="G153">
        <v>0.02295951</v>
      </c>
    </row>
    <row r="154" spans="1:7" ht="12">
      <c r="A154">
        <v>56.6</v>
      </c>
      <c r="B154">
        <f t="shared" si="4"/>
        <v>0.0026384838625007783</v>
      </c>
      <c r="C154">
        <f t="shared" si="5"/>
        <v>3.975988510545861E-18</v>
      </c>
      <c r="E154">
        <v>2.66666667</v>
      </c>
      <c r="F154">
        <v>1.63299316</v>
      </c>
      <c r="G154">
        <v>0.03101359</v>
      </c>
    </row>
    <row r="155" spans="1:7" ht="12">
      <c r="A155">
        <v>56.8</v>
      </c>
      <c r="B155">
        <f t="shared" si="4"/>
        <v>0.0031729092202585083</v>
      </c>
      <c r="C155">
        <f t="shared" si="5"/>
        <v>2.5146477913369683E-17</v>
      </c>
      <c r="E155">
        <v>3</v>
      </c>
      <c r="F155">
        <v>1.73205081</v>
      </c>
      <c r="G155">
        <v>0.03964637</v>
      </c>
    </row>
    <row r="156" spans="1:7" ht="12">
      <c r="A156">
        <v>57</v>
      </c>
      <c r="B156">
        <f t="shared" si="4"/>
        <v>0.0037986620101027823</v>
      </c>
      <c r="C156">
        <f t="shared" si="5"/>
        <v>1.5212732634753805E-16</v>
      </c>
      <c r="E156">
        <v>3.33333333</v>
      </c>
      <c r="F156">
        <v>1.82574186</v>
      </c>
      <c r="G156">
        <v>0.04852575</v>
      </c>
    </row>
    <row r="157" spans="1:7" ht="12">
      <c r="A157">
        <v>57.2</v>
      </c>
      <c r="B157">
        <f t="shared" si="4"/>
        <v>0.004527656413815352</v>
      </c>
      <c r="C157">
        <f t="shared" si="5"/>
        <v>8.803093669889942E-16</v>
      </c>
      <c r="E157">
        <v>3.66666667</v>
      </c>
      <c r="F157">
        <v>1.91485422</v>
      </c>
      <c r="G157">
        <v>0.05734086</v>
      </c>
    </row>
    <row r="158" spans="1:7" ht="12">
      <c r="A158">
        <v>57.4</v>
      </c>
      <c r="B158">
        <f t="shared" si="4"/>
        <v>0.005372619374285879</v>
      </c>
      <c r="C158">
        <f t="shared" si="5"/>
        <v>4.8726075802272374E-15</v>
      </c>
      <c r="E158">
        <v>4</v>
      </c>
      <c r="F158">
        <v>2</v>
      </c>
      <c r="G158">
        <v>0.06581756</v>
      </c>
    </row>
    <row r="159" spans="1:7" ht="12">
      <c r="A159">
        <v>57.6</v>
      </c>
      <c r="B159">
        <f t="shared" si="4"/>
        <v>0.00634699984217635</v>
      </c>
      <c r="C159">
        <f t="shared" si="5"/>
        <v>2.5797972353358533E-14</v>
      </c>
      <c r="E159">
        <v>4.33333333</v>
      </c>
      <c r="F159">
        <v>2.081666</v>
      </c>
      <c r="G159">
        <v>0.07372703</v>
      </c>
    </row>
    <row r="160" spans="1:7" ht="12">
      <c r="A160">
        <v>57.8</v>
      </c>
      <c r="B160">
        <f t="shared" si="4"/>
        <v>0.007464843435879196</v>
      </c>
      <c r="C160">
        <f t="shared" si="5"/>
        <v>1.306494941424196E-13</v>
      </c>
      <c r="E160">
        <v>4.66666667</v>
      </c>
      <c r="F160">
        <v>2.1602469</v>
      </c>
      <c r="G160">
        <v>0.08088923</v>
      </c>
    </row>
    <row r="161" spans="1:7" ht="12">
      <c r="A161">
        <v>58</v>
      </c>
      <c r="B161">
        <f t="shared" si="4"/>
        <v>0.008740629702896976</v>
      </c>
      <c r="C161">
        <f t="shared" si="5"/>
        <v>6.328895357829532E-13</v>
      </c>
      <c r="E161">
        <v>5</v>
      </c>
      <c r="F161">
        <v>2.23606798</v>
      </c>
      <c r="G161">
        <v>0.08717252</v>
      </c>
    </row>
    <row r="162" spans="1:7" ht="12">
      <c r="A162">
        <v>58.2000000000001</v>
      </c>
      <c r="B162">
        <f t="shared" si="4"/>
        <v>0.010189069915117298</v>
      </c>
      <c r="C162">
        <f t="shared" si="5"/>
        <v>2.932554693659954E-12</v>
      </c>
      <c r="E162">
        <v>5.33333333</v>
      </c>
      <c r="F162">
        <v>2.30940108</v>
      </c>
      <c r="G162">
        <v>0.09249062</v>
      </c>
    </row>
    <row r="163" spans="1:7" ht="12">
      <c r="A163">
        <v>58.4</v>
      </c>
      <c r="B163">
        <f t="shared" si="4"/>
        <v>0.011824864288833073</v>
      </c>
      <c r="C163">
        <f t="shared" si="5"/>
        <v>1.2997575513723655E-11</v>
      </c>
      <c r="E163">
        <v>5.66666667</v>
      </c>
      <c r="F163">
        <v>2.38047614</v>
      </c>
      <c r="G163">
        <v>0.09679804</v>
      </c>
    </row>
    <row r="164" spans="1:7" ht="12">
      <c r="A164">
        <v>58.6000000000001</v>
      </c>
      <c r="B164">
        <f t="shared" si="4"/>
        <v>0.013662418689547507</v>
      </c>
      <c r="C164">
        <f t="shared" si="5"/>
        <v>5.51031721658228E-11</v>
      </c>
      <c r="E164">
        <v>6</v>
      </c>
      <c r="F164">
        <v>2.44948974</v>
      </c>
      <c r="G164">
        <v>0.10008447</v>
      </c>
    </row>
    <row r="165" spans="1:7" ht="12">
      <c r="A165">
        <v>58.8</v>
      </c>
      <c r="B165">
        <f t="shared" si="4"/>
        <v>0.015715522247602635</v>
      </c>
      <c r="C165">
        <f t="shared" si="5"/>
        <v>2.234543819397164E-10</v>
      </c>
      <c r="E165">
        <v>6.33333333</v>
      </c>
      <c r="F165">
        <v>2.51661148</v>
      </c>
      <c r="G165">
        <v>0.10236892</v>
      </c>
    </row>
    <row r="166" spans="1:7" ht="12">
      <c r="A166">
        <v>59.0000000000001</v>
      </c>
      <c r="B166">
        <f t="shared" si="4"/>
        <v>0.01799698884801282</v>
      </c>
      <c r="C166">
        <f t="shared" si="5"/>
        <v>8.667606234381797E-10</v>
      </c>
      <c r="E166">
        <v>6.66666667</v>
      </c>
      <c r="F166">
        <v>2.5819889</v>
      </c>
      <c r="G166">
        <v>0.10369387</v>
      </c>
    </row>
    <row r="167" spans="1:7" ht="12">
      <c r="A167">
        <v>59.2000000000001</v>
      </c>
      <c r="B167">
        <f t="shared" si="4"/>
        <v>0.020518267128173204</v>
      </c>
      <c r="C167">
        <f t="shared" si="5"/>
        <v>3.2159367159721505E-09</v>
      </c>
      <c r="E167">
        <v>7</v>
      </c>
      <c r="F167">
        <v>2.64575131</v>
      </c>
      <c r="G167">
        <v>0.10411977</v>
      </c>
    </row>
    <row r="168" spans="1:7" ht="12">
      <c r="A168">
        <v>59.4000000000001</v>
      </c>
      <c r="B168">
        <f t="shared" si="4"/>
        <v>0.023289025370278937</v>
      </c>
      <c r="C168">
        <f t="shared" si="5"/>
        <v>1.1413368455808555E-08</v>
      </c>
      <c r="E168">
        <v>7.33333333</v>
      </c>
      <c r="F168">
        <v>2.7080128</v>
      </c>
      <c r="G168">
        <v>0.10372004</v>
      </c>
    </row>
    <row r="169" spans="1:7" ht="12">
      <c r="A169">
        <v>59.6000000000001</v>
      </c>
      <c r="B169">
        <f t="shared" si="4"/>
        <v>0.026316719448668594</v>
      </c>
      <c r="C169">
        <f t="shared" si="5"/>
        <v>3.874522653983634E-08</v>
      </c>
      <c r="E169">
        <v>7.66666667</v>
      </c>
      <c r="F169">
        <v>2.76887462</v>
      </c>
      <c r="G169">
        <v>0.1025766</v>
      </c>
    </row>
    <row r="170" spans="1:7" ht="12">
      <c r="A170">
        <v>59.8000000000001</v>
      </c>
      <c r="B170">
        <f t="shared" si="4"/>
        <v>0.029606153713780586</v>
      </c>
      <c r="C170">
        <f t="shared" si="5"/>
        <v>1.2581157358562236E-07</v>
      </c>
      <c r="E170">
        <v>8</v>
      </c>
      <c r="F170">
        <v>2.82842712</v>
      </c>
      <c r="G170">
        <v>0.10077616</v>
      </c>
    </row>
    <row r="171" spans="1:7" ht="12">
      <c r="A171">
        <v>60.0000000000001</v>
      </c>
      <c r="B171">
        <f t="shared" si="4"/>
        <v>0.033159046283196256</v>
      </c>
      <c r="C171">
        <f t="shared" si="5"/>
        <v>3.9076981307156445E-07</v>
      </c>
      <c r="E171">
        <v>8.33333333</v>
      </c>
      <c r="F171">
        <v>2.88675135</v>
      </c>
      <c r="G171">
        <v>0.09840702</v>
      </c>
    </row>
    <row r="172" spans="1:7" ht="12">
      <c r="A172">
        <v>60.2000000000001</v>
      </c>
      <c r="B172">
        <f t="shared" si="4"/>
        <v>0.03697361158094479</v>
      </c>
      <c r="C172">
        <f t="shared" si="5"/>
        <v>1.1609658443986482E-06</v>
      </c>
      <c r="E172">
        <v>8.66666667</v>
      </c>
      <c r="F172">
        <v>2.94392029</v>
      </c>
      <c r="G172">
        <v>0.09555652</v>
      </c>
    </row>
    <row r="173" spans="1:7" ht="12">
      <c r="A173">
        <v>60.4000000000001</v>
      </c>
      <c r="B173">
        <f t="shared" si="4"/>
        <v>0.041044174032068476</v>
      </c>
      <c r="C173">
        <f t="shared" si="5"/>
        <v>3.2992551392127034E-06</v>
      </c>
      <c r="E173">
        <v>9</v>
      </c>
      <c r="F173">
        <v>3</v>
      </c>
      <c r="G173">
        <v>0.09230907</v>
      </c>
    </row>
    <row r="174" spans="1:7" ht="12">
      <c r="A174">
        <v>60.6000000000001</v>
      </c>
      <c r="B174">
        <f t="shared" si="4"/>
        <v>0.04536082749667774</v>
      </c>
      <c r="C174">
        <f t="shared" si="5"/>
        <v>8.968305292371945E-06</v>
      </c>
      <c r="E174">
        <v>9.33333333</v>
      </c>
      <c r="F174">
        <v>3.05505046</v>
      </c>
      <c r="G174">
        <v>0.08874459</v>
      </c>
    </row>
    <row r="175" spans="1:7" ht="12">
      <c r="A175">
        <v>60.8000000000001</v>
      </c>
      <c r="B175">
        <f t="shared" si="4"/>
        <v>0.04990915524043196</v>
      </c>
      <c r="C175">
        <f t="shared" si="5"/>
        <v>2.3318622334226605E-05</v>
      </c>
      <c r="E175">
        <v>9.66666667</v>
      </c>
      <c r="F175">
        <v>3.10912635</v>
      </c>
      <c r="G175">
        <v>0.08493748</v>
      </c>
    </row>
    <row r="176" spans="1:7" ht="12">
      <c r="A176">
        <v>61.0000000000001</v>
      </c>
      <c r="B176">
        <f t="shared" si="4"/>
        <v>0.05467002492323509</v>
      </c>
      <c r="C176">
        <f t="shared" si="5"/>
        <v>5.799538243986783E-05</v>
      </c>
      <c r="E176">
        <v>10</v>
      </c>
      <c r="F176">
        <v>3.16227766</v>
      </c>
      <c r="G176">
        <v>0.08095587</v>
      </c>
    </row>
    <row r="177" spans="1:7" ht="12">
      <c r="A177">
        <v>61.2000000000001</v>
      </c>
      <c r="B177">
        <f t="shared" si="4"/>
        <v>0.059619472198912</v>
      </c>
      <c r="C177">
        <f t="shared" si="5"/>
        <v>0.0001379691433080378</v>
      </c>
      <c r="E177">
        <v>10.3333333</v>
      </c>
      <c r="F177">
        <v>3.21455025</v>
      </c>
      <c r="G177">
        <v>0.07686126</v>
      </c>
    </row>
    <row r="178" spans="1:7" ht="12">
      <c r="A178">
        <v>61.4000000000001</v>
      </c>
      <c r="B178">
        <f aca="true" t="shared" si="6" ref="B178:B209">(1/(SQRT(2*3.14159265)*$E$142)*EXP(-0.5*($A178-$E$141)^2/($E$142^2)))</f>
        <v>0.0647286850313885</v>
      </c>
      <c r="C178">
        <f aca="true" t="shared" si="7" ref="C178:C209">(1/(SQRT(2*3.14159265)*$G$142)*EXP(-0.5*($A178-$E$141)^2/($G$142^2)))</f>
        <v>0.0003139558224451481</v>
      </c>
      <c r="E178">
        <v>10.6666667</v>
      </c>
      <c r="F178">
        <v>3.26598632</v>
      </c>
      <c r="G178">
        <v>0.07270831</v>
      </c>
    </row>
    <row r="179" spans="1:7" ht="12">
      <c r="A179">
        <v>61.6000000000001</v>
      </c>
      <c r="B179">
        <f t="shared" si="6"/>
        <v>0.0699640987482169</v>
      </c>
      <c r="C179">
        <f t="shared" si="7"/>
        <v>0.0006833656403706939</v>
      </c>
      <c r="E179">
        <v>11</v>
      </c>
      <c r="F179">
        <v>3.31662479</v>
      </c>
      <c r="G179">
        <v>0.06854496</v>
      </c>
    </row>
    <row r="180" spans="1:7" ht="12">
      <c r="A180">
        <v>61.8000000000001</v>
      </c>
      <c r="B180">
        <f t="shared" si="6"/>
        <v>0.07528760919872506</v>
      </c>
      <c r="C180">
        <f t="shared" si="7"/>
        <v>0.0014227734709988215</v>
      </c>
      <c r="E180">
        <v>11.3333333</v>
      </c>
      <c r="F180">
        <v>3.36650165</v>
      </c>
      <c r="G180">
        <v>0.06441255</v>
      </c>
    </row>
    <row r="181" spans="1:7" ht="12">
      <c r="A181">
        <v>62.0000000000001</v>
      </c>
      <c r="B181">
        <f t="shared" si="6"/>
        <v>0.08065690821913242</v>
      </c>
      <c r="C181">
        <f t="shared" si="7"/>
        <v>0.002833455535793233</v>
      </c>
      <c r="E181">
        <v>11.6666667</v>
      </c>
      <c r="F181">
        <v>3.41565026</v>
      </c>
      <c r="G181">
        <v>0.06034622</v>
      </c>
    </row>
    <row r="182" spans="1:7" ht="12">
      <c r="A182">
        <v>62.2000000000001</v>
      </c>
      <c r="B182">
        <f t="shared" si="6"/>
        <v>0.08602594201689812</v>
      </c>
      <c r="C182">
        <f t="shared" si="7"/>
        <v>0.005397530038335045</v>
      </c>
      <c r="E182">
        <v>12</v>
      </c>
      <c r="F182">
        <v>3.46410162</v>
      </c>
      <c r="G182">
        <v>0.05637522</v>
      </c>
    </row>
    <row r="183" spans="1:7" ht="12">
      <c r="A183">
        <v>62.4000000000001</v>
      </c>
      <c r="B183">
        <f t="shared" si="6"/>
        <v>0.09134548918453411</v>
      </c>
      <c r="C183">
        <f t="shared" si="7"/>
        <v>0.009834940958522442</v>
      </c>
      <c r="E183">
        <v>12.3333333</v>
      </c>
      <c r="F183">
        <v>3.51188458</v>
      </c>
      <c r="G183">
        <v>0.05252343</v>
      </c>
    </row>
    <row r="184" spans="1:7" ht="12">
      <c r="A184">
        <v>62.6000000000001</v>
      </c>
      <c r="B184">
        <f t="shared" si="6"/>
        <v>0.09656385097566698</v>
      </c>
      <c r="C184">
        <f t="shared" si="7"/>
        <v>0.017141407097637288</v>
      </c>
      <c r="E184">
        <v>12.6666667</v>
      </c>
      <c r="F184">
        <v>3.55902608</v>
      </c>
      <c r="G184">
        <v>0.04880982</v>
      </c>
    </row>
    <row r="185" spans="1:7" ht="12">
      <c r="A185">
        <v>62.8000000000001</v>
      </c>
      <c r="B185">
        <f t="shared" si="6"/>
        <v>0.10162764237823803</v>
      </c>
      <c r="C185">
        <f t="shared" si="7"/>
        <v>0.02857716908507566</v>
      </c>
      <c r="E185">
        <v>13</v>
      </c>
      <c r="F185">
        <v>3.60555128</v>
      </c>
      <c r="G185">
        <v>0.04524894</v>
      </c>
    </row>
    <row r="186" spans="1:7" ht="12">
      <c r="A186">
        <v>63.0000000000001</v>
      </c>
      <c r="B186">
        <f t="shared" si="6"/>
        <v>0.10648266856829017</v>
      </c>
      <c r="C186">
        <f t="shared" si="7"/>
        <v>0.045571147315746616</v>
      </c>
      <c r="E186">
        <v>13.3333333</v>
      </c>
      <c r="F186">
        <v>3.65148372</v>
      </c>
      <c r="G186">
        <v>0.04185138</v>
      </c>
    </row>
    <row r="187" spans="1:7" ht="12">
      <c r="A187">
        <v>63.2000000000001</v>
      </c>
      <c r="B187">
        <f t="shared" si="6"/>
        <v>0.11107486769406291</v>
      </c>
      <c r="C187">
        <f t="shared" si="7"/>
        <v>0.06951183349400533</v>
      </c>
      <c r="E187">
        <v>13.6666667</v>
      </c>
      <c r="F187">
        <v>3.6968455</v>
      </c>
      <c r="G187">
        <v>0.03862433</v>
      </c>
    </row>
    <row r="188" spans="1:7" ht="12">
      <c r="A188">
        <v>63.4000000000001</v>
      </c>
      <c r="B188">
        <f t="shared" si="6"/>
        <v>0.115351297791547</v>
      </c>
      <c r="C188">
        <f t="shared" si="7"/>
        <v>0.10142045350954901</v>
      </c>
      <c r="E188">
        <v>14</v>
      </c>
      <c r="F188">
        <v>3.74165739</v>
      </c>
      <c r="G188">
        <v>0.03557194</v>
      </c>
    </row>
    <row r="189" spans="1:7" ht="12">
      <c r="A189">
        <v>63.6000000000001</v>
      </c>
      <c r="B189">
        <f t="shared" si="6"/>
        <v>0.11926114312412937</v>
      </c>
      <c r="C189">
        <f t="shared" si="7"/>
        <v>0.14154364507579023</v>
      </c>
      <c r="E189">
        <v>14.3333333</v>
      </c>
      <c r="F189">
        <v>3.7859389</v>
      </c>
      <c r="G189">
        <v>0.03269582</v>
      </c>
    </row>
    <row r="190" spans="1:7" ht="12">
      <c r="A190">
        <v>63.8000000000001</v>
      </c>
      <c r="B190">
        <f t="shared" si="6"/>
        <v>0.12275671350457766</v>
      </c>
      <c r="C190">
        <f t="shared" si="7"/>
        <v>0.1889527538496112</v>
      </c>
      <c r="E190">
        <v>14.6666667</v>
      </c>
      <c r="F190">
        <v>3.82970843</v>
      </c>
      <c r="G190">
        <v>0.02999539</v>
      </c>
    </row>
    <row r="191" spans="1:7" ht="12">
      <c r="A191">
        <v>64.0000000000001</v>
      </c>
      <c r="B191">
        <f t="shared" si="6"/>
        <v>0.12579440930286964</v>
      </c>
      <c r="C191">
        <f t="shared" si="7"/>
        <v>0.24127598605169776</v>
      </c>
      <c r="E191">
        <v>15</v>
      </c>
      <c r="F191">
        <v>3.87298335</v>
      </c>
      <c r="G191">
        <v>0.02746829</v>
      </c>
    </row>
    <row r="192" spans="1:7" ht="12">
      <c r="A192">
        <v>64.2000000000001</v>
      </c>
      <c r="B192">
        <f t="shared" si="6"/>
        <v>0.12833562493866155</v>
      </c>
      <c r="C192">
        <f t="shared" si="7"/>
        <v>0.29469515484135256</v>
      </c>
      <c r="E192">
        <v>15.3333333</v>
      </c>
      <c r="F192">
        <v>3.91578004</v>
      </c>
      <c r="G192">
        <v>0.02511064</v>
      </c>
    </row>
    <row r="193" spans="1:7" ht="12">
      <c r="A193">
        <v>64.4000000000001</v>
      </c>
      <c r="B193">
        <f t="shared" si="6"/>
        <v>0.13034756473295808</v>
      </c>
      <c r="C193">
        <f t="shared" si="7"/>
        <v>0.34429436517491646</v>
      </c>
      <c r="E193">
        <v>15.6666667</v>
      </c>
      <c r="F193">
        <v>3.95811403</v>
      </c>
      <c r="G193">
        <v>0.0229174</v>
      </c>
    </row>
    <row r="194" spans="1:7" ht="12">
      <c r="A194">
        <v>64.6000000000001</v>
      </c>
      <c r="B194">
        <f t="shared" si="6"/>
        <v>0.13180394703724374</v>
      </c>
      <c r="C194">
        <f t="shared" si="7"/>
        <v>0.3847555183433329</v>
      </c>
      <c r="E194">
        <v>16</v>
      </c>
      <c r="F194">
        <v>4</v>
      </c>
      <c r="G194">
        <v>0.02088261</v>
      </c>
    </row>
    <row r="195" spans="1:7" ht="12">
      <c r="A195">
        <v>64.8000000000001</v>
      </c>
      <c r="B195">
        <f t="shared" si="6"/>
        <v>0.13268557551379204</v>
      </c>
      <c r="C195">
        <f t="shared" si="7"/>
        <v>0.4112802197092322</v>
      </c>
      <c r="E195">
        <v>16.3333333</v>
      </c>
      <c r="F195">
        <v>4.04145188</v>
      </c>
      <c r="G195">
        <v>0.0189996</v>
      </c>
    </row>
    <row r="196" spans="1:7" ht="12">
      <c r="A196">
        <v>65.0000000000001</v>
      </c>
      <c r="B196">
        <f t="shared" si="6"/>
        <v>0.13298076020978722</v>
      </c>
      <c r="C196">
        <f t="shared" si="7"/>
        <v>0.4205220872436182</v>
      </c>
      <c r="E196">
        <v>16.6666667</v>
      </c>
      <c r="F196">
        <v>4.0824829</v>
      </c>
      <c r="G196">
        <v>0.01726119</v>
      </c>
    </row>
    <row r="197" spans="1:7" ht="12">
      <c r="A197">
        <v>65.2000000000001</v>
      </c>
      <c r="B197">
        <f t="shared" si="6"/>
        <v>0.13268557551379145</v>
      </c>
      <c r="C197">
        <f t="shared" si="7"/>
        <v>0.41128021970921397</v>
      </c>
      <c r="E197">
        <v>17</v>
      </c>
      <c r="F197">
        <v>4.12310563</v>
      </c>
      <c r="G197">
        <v>0.0156599</v>
      </c>
    </row>
    <row r="198" spans="1:7" ht="12">
      <c r="A198">
        <v>65.4000000000001</v>
      </c>
      <c r="B198">
        <f t="shared" si="6"/>
        <v>0.13180394703724257</v>
      </c>
      <c r="C198">
        <f t="shared" si="7"/>
        <v>0.38475551834329885</v>
      </c>
      <c r="E198">
        <v>17.3333333</v>
      </c>
      <c r="F198">
        <v>4.163332</v>
      </c>
      <c r="G198">
        <v>0.01418805</v>
      </c>
    </row>
    <row r="199" spans="1:7" ht="12">
      <c r="A199">
        <v>65.6000000000002</v>
      </c>
      <c r="B199">
        <f t="shared" si="6"/>
        <v>0.1303475647329555</v>
      </c>
      <c r="C199">
        <f t="shared" si="7"/>
        <v>0.34429436517484796</v>
      </c>
      <c r="E199">
        <v>17.6666667</v>
      </c>
      <c r="F199">
        <v>4.2031734</v>
      </c>
      <c r="G199">
        <v>0.0128379</v>
      </c>
    </row>
    <row r="200" spans="1:7" ht="12">
      <c r="A200">
        <v>65.8000000000002</v>
      </c>
      <c r="B200">
        <f t="shared" si="6"/>
        <v>0.12833562493865813</v>
      </c>
      <c r="C200">
        <f t="shared" si="7"/>
        <v>0.29469515484127434</v>
      </c>
      <c r="E200">
        <v>18</v>
      </c>
      <c r="F200">
        <v>4.24264069</v>
      </c>
      <c r="G200">
        <v>0.01160177</v>
      </c>
    </row>
    <row r="201" spans="1:7" ht="12">
      <c r="A201">
        <v>66.0000000000002</v>
      </c>
      <c r="B201">
        <f t="shared" si="6"/>
        <v>0.12579440930286545</v>
      </c>
      <c r="C201">
        <f t="shared" si="7"/>
        <v>0.24127598605161776</v>
      </c>
      <c r="E201">
        <v>18.3333333</v>
      </c>
      <c r="F201">
        <v>4.28174419</v>
      </c>
      <c r="G201">
        <v>0.01047208</v>
      </c>
    </row>
    <row r="202" spans="1:7" ht="12">
      <c r="A202">
        <v>66.2000000000002</v>
      </c>
      <c r="B202">
        <f t="shared" si="6"/>
        <v>0.12275671350457279</v>
      </c>
      <c r="C202">
        <f t="shared" si="7"/>
        <v>0.18895275384953603</v>
      </c>
      <c r="E202">
        <v>18.6666667</v>
      </c>
      <c r="F202">
        <v>4.3204938</v>
      </c>
      <c r="G202">
        <v>0.00944146</v>
      </c>
    </row>
    <row r="203" spans="1:7" ht="12">
      <c r="A203">
        <v>66.4000000000002</v>
      </c>
      <c r="B203">
        <f t="shared" si="6"/>
        <v>0.11926114312412371</v>
      </c>
      <c r="C203">
        <f t="shared" si="7"/>
        <v>0.14154364507572292</v>
      </c>
      <c r="E203">
        <v>19</v>
      </c>
      <c r="F203">
        <v>4.35889894</v>
      </c>
      <c r="G203">
        <v>0.00850278</v>
      </c>
    </row>
    <row r="204" spans="1:7" ht="12">
      <c r="A204">
        <v>66.6000000000002</v>
      </c>
      <c r="B204">
        <f t="shared" si="6"/>
        <v>0.11535129779154103</v>
      </c>
      <c r="C204">
        <f t="shared" si="7"/>
        <v>0.10142045350949647</v>
      </c>
      <c r="E204">
        <v>19.3333333</v>
      </c>
      <c r="F204">
        <v>4.39696865</v>
      </c>
      <c r="G204">
        <v>0.00764917</v>
      </c>
    </row>
    <row r="205" spans="1:7" ht="12">
      <c r="A205">
        <v>66.8000000000002</v>
      </c>
      <c r="B205">
        <f t="shared" si="6"/>
        <v>0.11107486769405628</v>
      </c>
      <c r="C205">
        <f t="shared" si="7"/>
        <v>0.06951183349396384</v>
      </c>
      <c r="E205">
        <v>19.6666667</v>
      </c>
      <c r="F205">
        <v>4.43471157</v>
      </c>
      <c r="G205">
        <v>0.0068741</v>
      </c>
    </row>
    <row r="206" spans="1:7" ht="12">
      <c r="A206">
        <v>67.0000000000002</v>
      </c>
      <c r="B206">
        <f t="shared" si="6"/>
        <v>0.10648266856828312</v>
      </c>
      <c r="C206">
        <f t="shared" si="7"/>
        <v>0.04557114731571638</v>
      </c>
      <c r="E206">
        <v>20</v>
      </c>
      <c r="F206">
        <v>4.47213595</v>
      </c>
      <c r="G206">
        <v>0.00617136</v>
      </c>
    </row>
    <row r="207" spans="1:7" ht="12">
      <c r="A207">
        <v>67.2000000000002</v>
      </c>
      <c r="B207">
        <f t="shared" si="6"/>
        <v>0.10162764237823062</v>
      </c>
      <c r="C207">
        <f t="shared" si="7"/>
        <v>0.02857716908505481</v>
      </c>
      <c r="E207">
        <v>20.3333333</v>
      </c>
      <c r="F207">
        <v>4.50924975</v>
      </c>
      <c r="G207">
        <v>0.00553508</v>
      </c>
    </row>
    <row r="208" spans="1:7" ht="12">
      <c r="A208">
        <v>67.4000000000002</v>
      </c>
      <c r="B208">
        <f t="shared" si="6"/>
        <v>0.09656385097565912</v>
      </c>
      <c r="C208">
        <f t="shared" si="7"/>
        <v>0.01714140709762332</v>
      </c>
      <c r="E208">
        <v>20.6666667</v>
      </c>
      <c r="F208">
        <v>4.54606057</v>
      </c>
      <c r="G208">
        <v>0.00495973</v>
      </c>
    </row>
    <row r="209" spans="1:7" ht="12">
      <c r="A209">
        <v>67.6000000000002</v>
      </c>
      <c r="B209">
        <f t="shared" si="6"/>
        <v>0.09134548918452642</v>
      </c>
      <c r="C209">
        <f t="shared" si="7"/>
        <v>0.009834940958514166</v>
      </c>
      <c r="E209">
        <v>21</v>
      </c>
      <c r="F209">
        <v>4.58257569</v>
      </c>
      <c r="G209">
        <v>0.00444014</v>
      </c>
    </row>
    <row r="210" spans="1:7" ht="12">
      <c r="A210">
        <v>67.8000000000002</v>
      </c>
      <c r="B210">
        <f aca="true" t="shared" si="8" ref="B210:B246">(1/(SQRT(2*3.14159265)*$E$142)*EXP(-0.5*($A210-$E$141)^2/($E$142^2)))</f>
        <v>0.08602594201689012</v>
      </c>
      <c r="C210">
        <f aca="true" t="shared" si="9" ref="C210:C246">(1/(SQRT(2*3.14159265)*$G$142)*EXP(-0.5*($A210-$E$141)^2/($G$142^2)))</f>
        <v>0.005397530038330031</v>
      </c>
      <c r="E210">
        <v>21.3333333</v>
      </c>
      <c r="F210">
        <v>4.61880215</v>
      </c>
      <c r="G210">
        <v>0.00397147</v>
      </c>
    </row>
    <row r="211" spans="1:7" ht="12">
      <c r="A211">
        <v>68.0000000000002</v>
      </c>
      <c r="B211">
        <f t="shared" si="8"/>
        <v>0.08065690821912441</v>
      </c>
      <c r="C211">
        <f t="shared" si="9"/>
        <v>0.0028334555357904146</v>
      </c>
      <c r="E211">
        <v>21.6666667</v>
      </c>
      <c r="F211">
        <v>4.65474668</v>
      </c>
      <c r="G211">
        <v>0.00354925</v>
      </c>
    </row>
    <row r="212" spans="1:7" ht="12">
      <c r="A212">
        <v>68.2000000000002</v>
      </c>
      <c r="B212">
        <f t="shared" si="8"/>
        <v>0.07528760919871706</v>
      </c>
      <c r="C212">
        <f t="shared" si="9"/>
        <v>0.0014227734709973126</v>
      </c>
      <c r="E212">
        <v>22</v>
      </c>
      <c r="F212">
        <v>4.69041576</v>
      </c>
      <c r="G212">
        <v>0.00316928</v>
      </c>
    </row>
    <row r="213" spans="1:7" ht="12">
      <c r="A213">
        <v>68.4000000000002</v>
      </c>
      <c r="B213">
        <f t="shared" si="8"/>
        <v>0.06996409874820882</v>
      </c>
      <c r="C213">
        <f t="shared" si="9"/>
        <v>0.0006833656403699049</v>
      </c>
      <c r="E213">
        <v>22.3333333</v>
      </c>
      <c r="F213">
        <v>4.72581563</v>
      </c>
      <c r="G213">
        <v>0.00282772</v>
      </c>
    </row>
    <row r="214" spans="1:7" ht="12">
      <c r="A214">
        <v>68.6000000000002</v>
      </c>
      <c r="B214">
        <f t="shared" si="8"/>
        <v>0.06472868503138095</v>
      </c>
      <c r="C214">
        <f t="shared" si="9"/>
        <v>0.00031395582244478224</v>
      </c>
      <c r="E214">
        <v>22.6666667</v>
      </c>
      <c r="F214">
        <v>4.76095229</v>
      </c>
      <c r="G214">
        <v>0.002521</v>
      </c>
    </row>
    <row r="215" spans="1:7" ht="12">
      <c r="A215">
        <v>68.8000000000002</v>
      </c>
      <c r="B215">
        <f t="shared" si="8"/>
        <v>0.05961947219890449</v>
      </c>
      <c r="C215">
        <f t="shared" si="9"/>
        <v>0.0001379691433078643</v>
      </c>
      <c r="E215">
        <v>23</v>
      </c>
      <c r="F215">
        <v>4.79583152</v>
      </c>
      <c r="G215">
        <v>0.00224585</v>
      </c>
    </row>
    <row r="216" spans="1:7" ht="12">
      <c r="A216">
        <v>69.0000000000002</v>
      </c>
      <c r="B216">
        <f t="shared" si="8"/>
        <v>0.05467002492322784</v>
      </c>
      <c r="C216">
        <f t="shared" si="9"/>
        <v>5.799538243979088E-05</v>
      </c>
      <c r="E216">
        <v>23.3333333</v>
      </c>
      <c r="F216">
        <v>4.83045892</v>
      </c>
      <c r="G216">
        <v>0.00199927</v>
      </c>
    </row>
    <row r="217" spans="1:7" ht="12">
      <c r="A217">
        <v>69.2000000000002</v>
      </c>
      <c r="B217">
        <f t="shared" si="8"/>
        <v>0.04990915524042501</v>
      </c>
      <c r="C217">
        <f t="shared" si="9"/>
        <v>2.331862233419413E-05</v>
      </c>
      <c r="E217">
        <v>23.6666667</v>
      </c>
      <c r="F217">
        <v>4.86483984</v>
      </c>
      <c r="G217">
        <v>0.00177848</v>
      </c>
    </row>
    <row r="218" spans="1:7" ht="12">
      <c r="A218">
        <v>69.4000000000002</v>
      </c>
      <c r="B218">
        <f t="shared" si="8"/>
        <v>0.04536082749667096</v>
      </c>
      <c r="C218">
        <f t="shared" si="9"/>
        <v>8.968305292358547E-06</v>
      </c>
      <c r="E218">
        <v>24</v>
      </c>
      <c r="F218">
        <v>4.89897949</v>
      </c>
      <c r="G218">
        <v>0.00158098</v>
      </c>
    </row>
    <row r="219" spans="1:7" ht="12">
      <c r="A219">
        <v>69.6000000000002</v>
      </c>
      <c r="B219">
        <f t="shared" si="8"/>
        <v>0.04104417403206237</v>
      </c>
      <c r="C219">
        <f t="shared" si="9"/>
        <v>3.2992551392077923E-06</v>
      </c>
      <c r="E219">
        <v>24.3333333</v>
      </c>
      <c r="F219">
        <v>4.93288286</v>
      </c>
      <c r="G219">
        <v>0.00140446</v>
      </c>
    </row>
    <row r="220" spans="1:7" ht="12">
      <c r="A220">
        <v>69.8000000000002</v>
      </c>
      <c r="B220">
        <f t="shared" si="8"/>
        <v>0.036973611580938905</v>
      </c>
      <c r="C220">
        <f t="shared" si="9"/>
        <v>1.1609658443968006E-06</v>
      </c>
      <c r="E220">
        <v>24.6666667</v>
      </c>
      <c r="F220">
        <v>4.96655481</v>
      </c>
      <c r="G220">
        <v>0.00124683</v>
      </c>
    </row>
    <row r="221" spans="1:7" ht="12">
      <c r="A221">
        <v>70.0000000000002</v>
      </c>
      <c r="B221">
        <f t="shared" si="8"/>
        <v>0.03315904628319076</v>
      </c>
      <c r="C221">
        <f t="shared" si="9"/>
        <v>3.9076981307091615E-07</v>
      </c>
      <c r="E221">
        <v>25</v>
      </c>
      <c r="F221">
        <v>5</v>
      </c>
      <c r="G221">
        <v>0.00110619</v>
      </c>
    </row>
    <row r="222" spans="1:7" ht="12">
      <c r="A222">
        <v>70.2000000000002</v>
      </c>
      <c r="B222">
        <f t="shared" si="8"/>
        <v>0.029606153713775476</v>
      </c>
      <c r="C222">
        <f t="shared" si="9"/>
        <v>1.2581157358540533E-07</v>
      </c>
      <c r="E222">
        <v>25.3333333</v>
      </c>
      <c r="F222">
        <v>5.03322296</v>
      </c>
      <c r="G222">
        <v>0.0009808</v>
      </c>
    </row>
    <row r="223" spans="1:7" ht="12">
      <c r="A223">
        <v>70.4000000000002</v>
      </c>
      <c r="B223">
        <f t="shared" si="8"/>
        <v>0.02631671944866377</v>
      </c>
      <c r="C223">
        <f t="shared" si="9"/>
        <v>3.8745226539765307E-08</v>
      </c>
      <c r="E223">
        <v>25.6666667</v>
      </c>
      <c r="F223">
        <v>5.06622805</v>
      </c>
      <c r="G223">
        <v>0.0008691</v>
      </c>
    </row>
    <row r="224" spans="1:7" ht="12">
      <c r="A224">
        <v>70.6000000000002</v>
      </c>
      <c r="B224">
        <f t="shared" si="8"/>
        <v>0.02328902537027472</v>
      </c>
      <c r="C224">
        <f t="shared" si="9"/>
        <v>1.1413368455787876E-08</v>
      </c>
      <c r="E224">
        <v>26</v>
      </c>
      <c r="F224">
        <v>5.09901951</v>
      </c>
      <c r="G224">
        <v>0.00076966</v>
      </c>
    </row>
    <row r="225" spans="1:7" ht="12">
      <c r="A225">
        <v>70.8000000000002</v>
      </c>
      <c r="B225">
        <f t="shared" si="8"/>
        <v>0.020518267128169263</v>
      </c>
      <c r="C225">
        <f t="shared" si="9"/>
        <v>3.21593671596597E-09</v>
      </c>
      <c r="E225">
        <v>26.3333333</v>
      </c>
      <c r="F225">
        <v>5.13160144</v>
      </c>
      <c r="G225">
        <v>0.00068121</v>
      </c>
    </row>
    <row r="226" spans="1:7" ht="12">
      <c r="A226">
        <v>71.0000000000002</v>
      </c>
      <c r="B226">
        <f t="shared" si="8"/>
        <v>0.017996988848009238</v>
      </c>
      <c r="C226">
        <f t="shared" si="9"/>
        <v>8.667606234364553E-10</v>
      </c>
      <c r="E226">
        <v>26.6666667</v>
      </c>
      <c r="F226">
        <v>5.16397779</v>
      </c>
      <c r="G226">
        <v>0.00060258</v>
      </c>
    </row>
    <row r="227" spans="1:7" ht="12">
      <c r="A227">
        <v>71.2000000000002</v>
      </c>
      <c r="B227">
        <f t="shared" si="8"/>
        <v>0.015715522247600477</v>
      </c>
      <c r="C227">
        <f t="shared" si="9"/>
        <v>2.2345438193940992E-10</v>
      </c>
      <c r="E227">
        <v>27</v>
      </c>
      <c r="F227">
        <v>5.19615242</v>
      </c>
      <c r="G227">
        <v>0.00053274</v>
      </c>
    </row>
    <row r="228" spans="1:7" ht="12">
      <c r="A228">
        <v>71.4000000000002</v>
      </c>
      <c r="B228">
        <f t="shared" si="8"/>
        <v>0.013662418689544533</v>
      </c>
      <c r="C228">
        <f t="shared" si="9"/>
        <v>5.5103172165702796E-11</v>
      </c>
      <c r="E228">
        <v>27.3333333</v>
      </c>
      <c r="F228">
        <v>5.22812905</v>
      </c>
      <c r="G228">
        <v>0.00047075</v>
      </c>
    </row>
    <row r="229" spans="1:7" ht="12">
      <c r="A229">
        <v>71.6000000000002</v>
      </c>
      <c r="B229">
        <f t="shared" si="8"/>
        <v>0.011824864288831402</v>
      </c>
      <c r="C229">
        <f t="shared" si="9"/>
        <v>1.2997575513705323E-11</v>
      </c>
      <c r="E229">
        <v>27.6666667</v>
      </c>
      <c r="F229">
        <v>5.25991128</v>
      </c>
      <c r="G229">
        <v>0.00041575</v>
      </c>
    </row>
    <row r="230" spans="1:7" ht="12">
      <c r="A230">
        <v>71.8000000000002</v>
      </c>
      <c r="B230">
        <f t="shared" si="8"/>
        <v>0.010189069915115005</v>
      </c>
      <c r="C230">
        <f t="shared" si="9"/>
        <v>2.932554693653349E-12</v>
      </c>
      <c r="E230">
        <v>28</v>
      </c>
      <c r="F230">
        <v>5.29150262</v>
      </c>
      <c r="G230">
        <v>0.00036699</v>
      </c>
    </row>
    <row r="231" spans="1:7" ht="12">
      <c r="A231">
        <v>72.0000000000002</v>
      </c>
      <c r="B231">
        <f t="shared" si="8"/>
        <v>0.008740629702895625</v>
      </c>
      <c r="C231">
        <f t="shared" si="9"/>
        <v>6.328895357819729E-13</v>
      </c>
      <c r="E231">
        <v>28.3333333</v>
      </c>
      <c r="F231">
        <v>5.32290647</v>
      </c>
      <c r="G231">
        <v>0.00032379</v>
      </c>
    </row>
    <row r="232" spans="1:7" ht="12">
      <c r="A232">
        <v>72.2000000000002</v>
      </c>
      <c r="B232">
        <f t="shared" si="8"/>
        <v>0.0074648434358780096</v>
      </c>
      <c r="C232">
        <f t="shared" si="9"/>
        <v>1.306494941422121E-13</v>
      </c>
      <c r="E232">
        <v>28.6666667</v>
      </c>
      <c r="F232">
        <v>5.35412613</v>
      </c>
      <c r="G232">
        <v>0.00028553</v>
      </c>
    </row>
    <row r="233" spans="1:7" ht="12">
      <c r="A233">
        <v>72.4000000000002</v>
      </c>
      <c r="B233">
        <f t="shared" si="8"/>
        <v>0.006346999842175273</v>
      </c>
      <c r="C233">
        <f t="shared" si="9"/>
        <v>2.5797972353314814E-14</v>
      </c>
      <c r="E233">
        <v>29</v>
      </c>
      <c r="F233">
        <v>5.38516481</v>
      </c>
      <c r="G233">
        <v>0.00025168</v>
      </c>
    </row>
    <row r="234" spans="1:7" ht="12">
      <c r="A234">
        <v>72.6000000000003</v>
      </c>
      <c r="B234">
        <f t="shared" si="8"/>
        <v>0.005372619374284493</v>
      </c>
      <c r="C234">
        <f t="shared" si="9"/>
        <v>4.872607580214669E-15</v>
      </c>
      <c r="E234">
        <v>29.3333333</v>
      </c>
      <c r="F234">
        <v>5.4160256</v>
      </c>
      <c r="G234">
        <v>0.00022173</v>
      </c>
    </row>
    <row r="235" spans="1:7" ht="12">
      <c r="A235">
        <v>72.8000000000003</v>
      </c>
      <c r="B235">
        <f t="shared" si="8"/>
        <v>0.00452765641381418</v>
      </c>
      <c r="C235">
        <f t="shared" si="9"/>
        <v>8.803093669867173E-16</v>
      </c>
      <c r="E235">
        <v>29.6666667</v>
      </c>
      <c r="F235">
        <v>5.44671155</v>
      </c>
      <c r="G235">
        <v>0.00019527</v>
      </c>
    </row>
    <row r="236" spans="1:7" ht="12">
      <c r="A236">
        <v>73.0000000000003</v>
      </c>
      <c r="B236">
        <f t="shared" si="8"/>
        <v>0.0037986620101017735</v>
      </c>
      <c r="C236">
        <f t="shared" si="9"/>
        <v>1.5212732634713376E-16</v>
      </c>
      <c r="E236">
        <v>30</v>
      </c>
      <c r="F236">
        <v>5.47722558</v>
      </c>
      <c r="G236">
        <v>0.00017188</v>
      </c>
    </row>
    <row r="237" spans="1:3" ht="12">
      <c r="A237">
        <v>73.2000000000003</v>
      </c>
      <c r="B237">
        <f t="shared" si="8"/>
        <v>0.0031729092202576474</v>
      </c>
      <c r="C237">
        <f t="shared" si="9"/>
        <v>2.5146477913301428E-17</v>
      </c>
    </row>
    <row r="238" spans="1:3" ht="12">
      <c r="A238">
        <v>73.4000000000003</v>
      </c>
      <c r="B238">
        <f t="shared" si="8"/>
        <v>0.002638483862500026</v>
      </c>
      <c r="C238">
        <f t="shared" si="9"/>
        <v>3.975988510534533E-18</v>
      </c>
    </row>
    <row r="239" spans="1:3" ht="12">
      <c r="A239">
        <v>73.6000000000003</v>
      </c>
      <c r="B239">
        <f t="shared" si="8"/>
        <v>0.002184344030918522</v>
      </c>
      <c r="C239">
        <f t="shared" si="9"/>
        <v>6.01327546865357E-19</v>
      </c>
    </row>
    <row r="240" spans="1:3" ht="12">
      <c r="A240">
        <v>73.8000000000003</v>
      </c>
      <c r="B240">
        <f t="shared" si="8"/>
        <v>0.0018003520614262062</v>
      </c>
      <c r="C240">
        <f t="shared" si="9"/>
        <v>8.699115578517383E-20</v>
      </c>
    </row>
    <row r="241" spans="1:3" ht="12">
      <c r="A241">
        <v>74.0000000000003</v>
      </c>
      <c r="B241">
        <f t="shared" si="8"/>
        <v>0.0014772828048229157</v>
      </c>
      <c r="C241">
        <f t="shared" si="9"/>
        <v>1.2037522882626693E-20</v>
      </c>
    </row>
    <row r="242" spans="1:3" ht="12">
      <c r="A242">
        <v>74.2000000000003</v>
      </c>
      <c r="B242">
        <f t="shared" si="8"/>
        <v>0.00120681207669555</v>
      </c>
      <c r="C242">
        <f t="shared" si="9"/>
        <v>1.5932985958745574E-21</v>
      </c>
    </row>
    <row r="243" spans="1:3" ht="12">
      <c r="A243">
        <v>74.4000000000003</v>
      </c>
      <c r="B243">
        <f t="shared" si="8"/>
        <v>0.0009814890406882324</v>
      </c>
      <c r="C243">
        <f t="shared" si="9"/>
        <v>2.0172291910157476E-22</v>
      </c>
    </row>
    <row r="244" spans="1:3" ht="12">
      <c r="A244">
        <v>74.6000000000003</v>
      </c>
      <c r="B244">
        <f t="shared" si="8"/>
        <v>0.0007946960676087232</v>
      </c>
      <c r="C244">
        <f t="shared" si="9"/>
        <v>2.4429317723106544E-23</v>
      </c>
    </row>
    <row r="245" spans="1:3" ht="12">
      <c r="A245">
        <v>74.8000000000003</v>
      </c>
      <c r="B245">
        <f t="shared" si="8"/>
        <v>0.0006405993234831259</v>
      </c>
      <c r="C245">
        <f t="shared" si="9"/>
        <v>2.8298632855460193E-24</v>
      </c>
    </row>
    <row r="246" spans="1:3" ht="12">
      <c r="A246">
        <v>75.0000000000003</v>
      </c>
      <c r="B246">
        <f t="shared" si="8"/>
        <v>0.0005140929990572499</v>
      </c>
      <c r="C246">
        <f t="shared" si="9"/>
        <v>3.135577897720802E-25</v>
      </c>
    </row>
  </sheetData>
  <sheetProtection/>
  <printOptions/>
  <pageMargins left="0.75" right="0.75" top="1" bottom="1" header="0.5" footer="0.5"/>
  <pageSetup horizontalDpi="600" verticalDpi="600" orientation="portrait" r:id="rId14"/>
  <drawing r:id="rId13"/>
  <legacyDrawing r:id="rId12"/>
  <oleObjects>
    <oleObject progId="Equation.COEE2" shapeId="1269221" r:id="rId1"/>
    <oleObject progId="Equation.COEE2" shapeId="1276191" r:id="rId2"/>
    <oleObject progId="Equation.COEE2" shapeId="1278837" r:id="rId3"/>
    <oleObject progId="Equation.COEE2" shapeId="1280304" r:id="rId4"/>
    <oleObject progId="Equation.COEE2" shapeId="97084222" r:id="rId5"/>
    <oleObject progId="Equation.COEE2" shapeId="124069499" r:id="rId6"/>
    <oleObject progId="Equation.COEE2" shapeId="124069500" r:id="rId7"/>
    <oleObject progId="Equation.COEE2" shapeId="124069501" r:id="rId8"/>
    <oleObject progId="Equation.COEE2" shapeId="124069502" r:id="rId9"/>
    <oleObject progId="Equation.COEE2" shapeId="124080341" r:id="rId10"/>
    <oleObject progId="Equation.COEE2" shapeId="124082944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97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7" max="7" width="11.28125" style="0" bestFit="1" customWidth="1"/>
  </cols>
  <sheetData>
    <row r="1" ht="12">
      <c r="C1" s="52"/>
    </row>
    <row r="2" spans="3:8" ht="12">
      <c r="C2" s="52"/>
      <c r="H2" t="s">
        <v>264</v>
      </c>
    </row>
    <row r="3" ht="12">
      <c r="H3" t="s">
        <v>265</v>
      </c>
    </row>
    <row r="7" ht="12">
      <c r="I7" t="s">
        <v>262</v>
      </c>
    </row>
    <row r="8" ht="12">
      <c r="I8" t="s">
        <v>263</v>
      </c>
    </row>
    <row r="21" ht="12.75">
      <c r="B21" s="7" t="s">
        <v>63</v>
      </c>
    </row>
    <row r="23" spans="2:8" ht="15">
      <c r="B23" s="18" t="s">
        <v>57</v>
      </c>
      <c r="C23" s="55" t="s">
        <v>266</v>
      </c>
      <c r="D23" s="55" t="s">
        <v>268</v>
      </c>
      <c r="E23" s="18"/>
      <c r="F23">
        <f>110-1.96*5</f>
        <v>100.2</v>
      </c>
      <c r="G23">
        <f>110+1.96*5</f>
        <v>119.8</v>
      </c>
      <c r="H23" s="34" t="s">
        <v>269</v>
      </c>
    </row>
    <row r="24" spans="2:8" ht="15">
      <c r="B24" s="18" t="s">
        <v>58</v>
      </c>
      <c r="C24" s="18" t="s">
        <v>38</v>
      </c>
      <c r="D24" s="18"/>
      <c r="E24" s="18"/>
      <c r="F24">
        <f>110-2.576*5</f>
        <v>97.12</v>
      </c>
      <c r="G24">
        <f>110+2.576*5</f>
        <v>122.88</v>
      </c>
      <c r="H24" s="34" t="s">
        <v>270</v>
      </c>
    </row>
    <row r="25" spans="2:5" ht="15">
      <c r="B25" s="18" t="s">
        <v>59</v>
      </c>
      <c r="C25" s="18" t="s">
        <v>39</v>
      </c>
      <c r="D25" s="18"/>
      <c r="E25" s="18"/>
    </row>
    <row r="26" spans="2:5" ht="13.5">
      <c r="B26" s="26" t="s">
        <v>44</v>
      </c>
      <c r="C26" s="26" t="s">
        <v>44</v>
      </c>
      <c r="D26" s="26"/>
      <c r="E26" s="26"/>
    </row>
    <row r="27" spans="2:5" ht="13.5">
      <c r="B27" s="26" t="s">
        <v>44</v>
      </c>
      <c r="C27" s="26" t="s">
        <v>44</v>
      </c>
      <c r="D27" s="26"/>
      <c r="E27" s="26"/>
    </row>
    <row r="28" spans="2:5" ht="15">
      <c r="B28" s="26" t="s">
        <v>44</v>
      </c>
      <c r="C28" s="26" t="s">
        <v>44</v>
      </c>
      <c r="D28" s="26"/>
      <c r="E28" s="26"/>
    </row>
    <row r="29" spans="2:9" ht="21">
      <c r="B29" s="18" t="s">
        <v>60</v>
      </c>
      <c r="C29" s="18" t="s">
        <v>46</v>
      </c>
      <c r="D29" s="18"/>
      <c r="E29" s="18"/>
      <c r="I29">
        <f>15/SQRT(9)</f>
        <v>5</v>
      </c>
    </row>
    <row r="77" ht="12.75">
      <c r="I77" s="18" t="s">
        <v>97</v>
      </c>
    </row>
    <row r="78" ht="12.75">
      <c r="I78" s="18" t="s">
        <v>96</v>
      </c>
    </row>
    <row r="79" ht="12">
      <c r="I79" s="32" t="s">
        <v>95</v>
      </c>
    </row>
    <row r="80" ht="15">
      <c r="I80" s="32" t="s">
        <v>267</v>
      </c>
    </row>
    <row r="91" s="28" customFormat="1" ht="12"/>
    <row r="92" s="28" customFormat="1" ht="12.75" customHeight="1"/>
    <row r="93" s="28" customFormat="1" ht="15">
      <c r="A93" s="28" t="s">
        <v>156</v>
      </c>
    </row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>
      <c r="A102" s="28" t="s">
        <v>98</v>
      </c>
    </row>
    <row r="103" s="28" customFormat="1" ht="12.75"/>
    <row r="104" s="28" customFormat="1" ht="12"/>
    <row r="105" s="28" customFormat="1" ht="15">
      <c r="A105" s="28" t="s">
        <v>157</v>
      </c>
    </row>
    <row r="106" s="28" customFormat="1" ht="12">
      <c r="B106" s="28" t="s">
        <v>116</v>
      </c>
    </row>
    <row r="107" s="28" customFormat="1" ht="12"/>
    <row r="108" s="28" customFormat="1" ht="12.75">
      <c r="A108" s="28" t="s">
        <v>158</v>
      </c>
    </row>
    <row r="109" s="28" customFormat="1" ht="12.75"/>
    <row r="110" s="28" customFormat="1" ht="12.75"/>
    <row r="111" s="28" customFormat="1" ht="12.75"/>
    <row r="112" s="33" customFormat="1" ht="12.75"/>
    <row r="113" s="33" customFormat="1" ht="12"/>
    <row r="114" s="33" customFormat="1" ht="12"/>
    <row r="115" s="33" customFormat="1" ht="15">
      <c r="A115" s="33" t="s">
        <v>159</v>
      </c>
    </row>
    <row r="116" s="33" customFormat="1" ht="12.75"/>
    <row r="117" spans="8:9" s="33" customFormat="1" ht="12.75">
      <c r="H117" s="18" t="s">
        <v>97</v>
      </c>
      <c r="I117" s="34" t="s">
        <v>273</v>
      </c>
    </row>
    <row r="118" s="33" customFormat="1" ht="12.75">
      <c r="H118" s="18" t="s">
        <v>96</v>
      </c>
    </row>
    <row r="119" s="33" customFormat="1" ht="12.75">
      <c r="H119" s="34" t="s">
        <v>271</v>
      </c>
    </row>
    <row r="120" spans="1:8" s="33" customFormat="1" ht="15">
      <c r="A120" s="33" t="s">
        <v>160</v>
      </c>
      <c r="H120" s="34" t="s">
        <v>272</v>
      </c>
    </row>
    <row r="121" s="33" customFormat="1" ht="12"/>
    <row r="122" spans="7:9" s="33" customFormat="1" ht="12.75">
      <c r="G122" s="33">
        <f>110-2.306*5</f>
        <v>98.47</v>
      </c>
      <c r="H122" s="33">
        <f>110+2.306*5</f>
        <v>121.53</v>
      </c>
      <c r="I122" s="34" t="s">
        <v>274</v>
      </c>
    </row>
    <row r="123" spans="4:9" s="33" customFormat="1" ht="12.75">
      <c r="D123" s="33" t="s">
        <v>99</v>
      </c>
      <c r="G123" s="33">
        <f>110-3.355*5</f>
        <v>93.225</v>
      </c>
      <c r="H123" s="33">
        <f>110+3.355*5</f>
        <v>126.775</v>
      </c>
      <c r="I123" s="34" t="s">
        <v>275</v>
      </c>
    </row>
    <row r="124" s="33" customFormat="1" ht="12.75"/>
    <row r="125" s="33" customFormat="1" ht="12"/>
    <row r="126" s="33" customFormat="1" ht="12.75"/>
    <row r="127" s="33" customFormat="1" ht="12.75">
      <c r="A127" s="33" t="s">
        <v>161</v>
      </c>
    </row>
    <row r="128" s="33" customFormat="1" ht="12.75"/>
    <row r="129" s="33" customFormat="1" ht="12"/>
    <row r="130" s="33" customFormat="1" ht="12.75">
      <c r="A130" s="33" t="s">
        <v>100</v>
      </c>
    </row>
    <row r="131" s="33" customFormat="1" ht="12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4" customFormat="1" ht="12.75">
      <c r="B143" s="18"/>
    </row>
    <row r="144" s="34" customFormat="1" ht="12"/>
    <row r="145" s="34" customFormat="1" ht="12"/>
    <row r="146" s="34" customFormat="1" ht="12"/>
    <row r="147" s="34" customFormat="1" ht="12"/>
    <row r="148" s="34" customFormat="1" ht="12"/>
    <row r="149" s="34" customFormat="1" ht="12"/>
    <row r="150" s="34" customFormat="1" ht="12"/>
    <row r="151" s="34" customFormat="1" ht="12"/>
    <row r="152" s="34" customFormat="1" ht="12"/>
    <row r="153" s="34" customFormat="1" ht="12"/>
    <row r="154" s="34" customFormat="1" ht="12"/>
    <row r="155" s="34" customFormat="1" ht="12"/>
    <row r="156" s="34" customFormat="1" ht="12"/>
    <row r="157" s="34" customFormat="1" ht="12"/>
    <row r="158" s="34" customFormat="1" ht="12"/>
    <row r="159" s="34" customFormat="1" ht="12"/>
    <row r="160" s="34" customFormat="1" ht="12"/>
    <row r="161" s="34" customFormat="1" ht="12"/>
    <row r="162" s="34" customFormat="1" ht="12"/>
    <row r="163" s="34" customFormat="1" ht="12"/>
    <row r="192" spans="4:5" ht="12">
      <c r="D192" s="32" t="s">
        <v>26</v>
      </c>
      <c r="E192">
        <v>100</v>
      </c>
    </row>
    <row r="193" spans="4:7" ht="15">
      <c r="D193" s="32" t="s">
        <v>27</v>
      </c>
      <c r="E193">
        <v>15</v>
      </c>
      <c r="F193" s="32" t="s">
        <v>150</v>
      </c>
      <c r="G193">
        <f>E193/SQRT(9)</f>
        <v>5</v>
      </c>
    </row>
    <row r="195" spans="2:3" ht="12">
      <c r="B195" t="s">
        <v>16</v>
      </c>
      <c r="C195" t="s">
        <v>16</v>
      </c>
    </row>
    <row r="196" spans="1:7" ht="12">
      <c r="A196" s="15" t="s">
        <v>11</v>
      </c>
      <c r="B196" t="s">
        <v>24</v>
      </c>
      <c r="C196" t="s">
        <v>25</v>
      </c>
      <c r="E196" t="s">
        <v>69</v>
      </c>
      <c r="F196" t="s">
        <v>70</v>
      </c>
      <c r="G196" t="s">
        <v>94</v>
      </c>
    </row>
    <row r="197" spans="1:7" ht="12">
      <c r="A197">
        <v>50</v>
      </c>
      <c r="B197">
        <f aca="true" t="shared" si="0" ref="B197:B260">(1/(SQRT(2*3.14159265)*$E$193)*EXP(-0.5*($A197-$E$192)^2/($E$193^2)))</f>
        <v>0.00010281859981148411</v>
      </c>
      <c r="C197">
        <f aca="true" t="shared" si="1" ref="C197:C260">(1/(SQRT(2*3.14159265)*$G$193)*EXP(-0.5*($A197-$E$192)^2/($G$193^2)))</f>
        <v>1.5389197262205196E-23</v>
      </c>
      <c r="E197">
        <v>-4</v>
      </c>
      <c r="F197">
        <v>0.0067082</v>
      </c>
      <c r="G197">
        <f>(1/(SQRT(2*3.14159265))*EXP(-0.5*(E197)^2))</f>
        <v>0.00013383022584134702</v>
      </c>
    </row>
    <row r="198" spans="1:7" ht="12">
      <c r="A198">
        <v>51</v>
      </c>
      <c r="B198">
        <f t="shared" si="0"/>
        <v>0.00012811986469666637</v>
      </c>
      <c r="C198">
        <f t="shared" si="1"/>
        <v>1.114600005180954E-22</v>
      </c>
      <c r="E198">
        <v>-3.9166667</v>
      </c>
      <c r="F198">
        <v>0.00729499</v>
      </c>
      <c r="G198">
        <f aca="true" t="shared" si="2" ref="G198:G261">(1/(SQRT(2*3.14159265))*EXP(-0.5*(E198)^2))</f>
        <v>0.00018612770160207783</v>
      </c>
    </row>
    <row r="199" spans="1:7" ht="12">
      <c r="A199">
        <v>52</v>
      </c>
      <c r="B199">
        <f t="shared" si="0"/>
        <v>0.00015893921352179674</v>
      </c>
      <c r="C199">
        <f t="shared" si="1"/>
        <v>7.756223867925309E-22</v>
      </c>
      <c r="E199">
        <v>-3.8333333</v>
      </c>
      <c r="F199">
        <v>0.00794145</v>
      </c>
      <c r="G199">
        <f t="shared" si="2"/>
        <v>0.00025707038805705993</v>
      </c>
    </row>
    <row r="200" spans="1:7" ht="12">
      <c r="A200">
        <v>53</v>
      </c>
      <c r="B200">
        <f t="shared" si="0"/>
        <v>0.00019629780813770872</v>
      </c>
      <c r="C200">
        <f t="shared" si="1"/>
        <v>5.185729405163557E-21</v>
      </c>
      <c r="E200">
        <v>-3.75</v>
      </c>
      <c r="F200">
        <v>0.00865439</v>
      </c>
      <c r="G200">
        <f t="shared" si="2"/>
        <v>0.00035259568256889505</v>
      </c>
    </row>
    <row r="201" spans="1:7" ht="12">
      <c r="A201">
        <v>54</v>
      </c>
      <c r="B201">
        <f t="shared" si="0"/>
        <v>0.00024136241533918433</v>
      </c>
      <c r="C201">
        <f t="shared" si="1"/>
        <v>3.331176066663045E-20</v>
      </c>
      <c r="E201">
        <v>-3.6666667</v>
      </c>
      <c r="F201">
        <v>0.00944144</v>
      </c>
      <c r="G201">
        <f t="shared" si="2"/>
        <v>0.00048027059319547194</v>
      </c>
    </row>
    <row r="202" spans="1:7" ht="12">
      <c r="A202">
        <v>55</v>
      </c>
      <c r="B202">
        <f t="shared" si="0"/>
        <v>0.0002954565609646713</v>
      </c>
      <c r="C202">
        <f t="shared" si="1"/>
        <v>2.055954715508418E-19</v>
      </c>
      <c r="E202">
        <v>-3.5833333</v>
      </c>
      <c r="F202">
        <v>0.01031117</v>
      </c>
      <c r="G202">
        <f t="shared" si="2"/>
        <v>0.0006496496748877696</v>
      </c>
    </row>
    <row r="203" spans="1:7" ht="12">
      <c r="A203">
        <v>56</v>
      </c>
      <c r="B203">
        <f t="shared" si="0"/>
        <v>0.0003600704122853452</v>
      </c>
      <c r="C203">
        <f t="shared" si="1"/>
        <v>1.219151626609034E-18</v>
      </c>
      <c r="E203">
        <v>-3.5</v>
      </c>
      <c r="F203">
        <v>0.01127322</v>
      </c>
      <c r="G203">
        <f t="shared" si="2"/>
        <v>0.0008726826955443526</v>
      </c>
    </row>
    <row r="204" spans="1:7" ht="12">
      <c r="A204">
        <v>57</v>
      </c>
      <c r="B204">
        <f t="shared" si="0"/>
        <v>0.0004368688061838324</v>
      </c>
      <c r="C204">
        <f t="shared" si="1"/>
        <v>6.945925501100852E-18</v>
      </c>
      <c r="E204">
        <v>-3.4166667</v>
      </c>
      <c r="F204">
        <v>0.01233839</v>
      </c>
      <c r="G204">
        <f t="shared" si="2"/>
        <v>0.001164173131795123</v>
      </c>
    </row>
    <row r="205" spans="1:7" ht="12">
      <c r="A205">
        <v>58</v>
      </c>
      <c r="B205">
        <f t="shared" si="0"/>
        <v>0.0005276967725001549</v>
      </c>
      <c r="C205">
        <f t="shared" si="1"/>
        <v>3.802163077988229E-17</v>
      </c>
      <c r="E205">
        <v>-3.3333333</v>
      </c>
      <c r="F205">
        <v>0.01351887</v>
      </c>
      <c r="G205">
        <f t="shared" si="2"/>
        <v>0.0015422791685366034</v>
      </c>
    </row>
    <row r="206" spans="1:7" ht="12">
      <c r="A206">
        <v>59</v>
      </c>
      <c r="B206">
        <f t="shared" si="0"/>
        <v>0.0006345818440517036</v>
      </c>
      <c r="C206">
        <f t="shared" si="1"/>
        <v>1.9996757508419166E-16</v>
      </c>
      <c r="E206">
        <v>-3.25</v>
      </c>
      <c r="F206">
        <v>0.0148283</v>
      </c>
      <c r="G206">
        <f t="shared" si="2"/>
        <v>0.0020290480584590305</v>
      </c>
    </row>
    <row r="207" spans="1:7" ht="12">
      <c r="A207">
        <v>60</v>
      </c>
      <c r="B207">
        <f t="shared" si="0"/>
        <v>0.0007597324020205564</v>
      </c>
      <c r="C207">
        <f t="shared" si="1"/>
        <v>1.0104542172846843E-15</v>
      </c>
      <c r="E207">
        <v>-3.1666667</v>
      </c>
      <c r="F207">
        <v>0.01628205</v>
      </c>
      <c r="G207">
        <f t="shared" si="2"/>
        <v>0.002650975676119469</v>
      </c>
    </row>
    <row r="208" spans="1:7" ht="12">
      <c r="A208">
        <v>61</v>
      </c>
      <c r="B208">
        <f t="shared" si="0"/>
        <v>0.000905531282763068</v>
      </c>
      <c r="C208">
        <f t="shared" si="1"/>
        <v>4.9057105741956424E-15</v>
      </c>
      <c r="E208">
        <v>-3.0833333</v>
      </c>
      <c r="F208">
        <v>0.01789734</v>
      </c>
      <c r="G208">
        <f t="shared" si="2"/>
        <v>0.003439563682658326</v>
      </c>
    </row>
    <row r="209" spans="1:7" ht="12">
      <c r="A209">
        <v>62</v>
      </c>
      <c r="B209">
        <f t="shared" si="0"/>
        <v>0.0010745238748571771</v>
      </c>
      <c r="C209">
        <f t="shared" si="1"/>
        <v>2.2883129816676628E-14</v>
      </c>
      <c r="E209">
        <v>-3</v>
      </c>
      <c r="F209">
        <v>0.0196935</v>
      </c>
      <c r="G209">
        <f t="shared" si="2"/>
        <v>0.004431848414470069</v>
      </c>
    </row>
    <row r="210" spans="1:7" ht="12">
      <c r="A210">
        <v>63</v>
      </c>
      <c r="B210">
        <f t="shared" si="0"/>
        <v>0.0012693999684352682</v>
      </c>
      <c r="C210">
        <f t="shared" si="1"/>
        <v>1.0255507279452673E-13</v>
      </c>
      <c r="E210">
        <v>-2.9166667</v>
      </c>
      <c r="F210">
        <v>0.02169218</v>
      </c>
      <c r="G210">
        <f t="shared" si="2"/>
        <v>0.005670880671350201</v>
      </c>
    </row>
    <row r="211" spans="1:7" ht="12">
      <c r="A211">
        <v>64</v>
      </c>
      <c r="B211">
        <f t="shared" si="0"/>
        <v>0.0014929686871758424</v>
      </c>
      <c r="C211">
        <f t="shared" si="1"/>
        <v>4.415979928797274E-13</v>
      </c>
      <c r="E211">
        <v>-2.8333333</v>
      </c>
      <c r="F211">
        <v>0.02391761</v>
      </c>
      <c r="G211">
        <f t="shared" si="2"/>
        <v>0.007206100449302428</v>
      </c>
    </row>
    <row r="212" spans="1:7" ht="12">
      <c r="A212">
        <v>65</v>
      </c>
      <c r="B212">
        <f t="shared" si="0"/>
        <v>0.001748125940579395</v>
      </c>
      <c r="C212">
        <f t="shared" si="1"/>
        <v>1.8269440827167124E-12</v>
      </c>
      <c r="E212">
        <v>-2.75</v>
      </c>
      <c r="F212">
        <v>0.02639684</v>
      </c>
      <c r="G212">
        <f t="shared" si="2"/>
        <v>0.009093562506786506</v>
      </c>
    </row>
    <row r="213" spans="1:7" ht="12">
      <c r="A213">
        <v>66</v>
      </c>
      <c r="B213">
        <f t="shared" si="0"/>
        <v>0.002037813983023302</v>
      </c>
      <c r="C213">
        <f t="shared" si="1"/>
        <v>7.261923007732552E-12</v>
      </c>
      <c r="E213">
        <v>-2.6666667</v>
      </c>
      <c r="F213">
        <v>0.02916</v>
      </c>
      <c r="G213">
        <f t="shared" si="2"/>
        <v>0.011395985017331849</v>
      </c>
    </row>
    <row r="214" spans="1:7" ht="12">
      <c r="A214">
        <v>67</v>
      </c>
      <c r="B214">
        <f t="shared" si="0"/>
        <v>0.0023649728577666168</v>
      </c>
      <c r="C214">
        <f t="shared" si="1"/>
        <v>2.7733599899151366E-11</v>
      </c>
      <c r="E214">
        <v>-2.5833333</v>
      </c>
      <c r="F214">
        <v>0.03224058</v>
      </c>
      <c r="G214">
        <f t="shared" si="2"/>
        <v>0.014182534983814039</v>
      </c>
    </row>
    <row r="215" spans="1:7" ht="12">
      <c r="A215">
        <v>68</v>
      </c>
      <c r="B215">
        <f t="shared" si="0"/>
        <v>0.0027324837379093044</v>
      </c>
      <c r="C215">
        <f t="shared" si="1"/>
        <v>1.0176280569104159E-10</v>
      </c>
      <c r="E215">
        <v>-2.5</v>
      </c>
      <c r="F215">
        <v>0.03567562</v>
      </c>
      <c r="G215">
        <f t="shared" si="2"/>
        <v>0.01752830050358304</v>
      </c>
    </row>
    <row r="216" spans="1:7" ht="12">
      <c r="A216">
        <v>69</v>
      </c>
      <c r="B216">
        <f t="shared" si="0"/>
        <v>0.0031431044495205326</v>
      </c>
      <c r="C216">
        <f t="shared" si="1"/>
        <v>3.587567817977868E-10</v>
      </c>
      <c r="E216">
        <v>-2.4166667</v>
      </c>
      <c r="F216">
        <v>0.03950598</v>
      </c>
      <c r="G216">
        <f t="shared" si="2"/>
        <v>0.02151343829603794</v>
      </c>
    </row>
    <row r="217" spans="1:7" ht="12">
      <c r="A217">
        <v>70</v>
      </c>
      <c r="B217">
        <f t="shared" si="0"/>
        <v>0.0035993977696023257</v>
      </c>
      <c r="C217">
        <f t="shared" si="1"/>
        <v>1.2151765706589277E-09</v>
      </c>
      <c r="E217">
        <v>-2.3333333</v>
      </c>
      <c r="F217">
        <v>0.04377642</v>
      </c>
      <c r="G217">
        <f t="shared" si="2"/>
        <v>0.026221891148171257</v>
      </c>
    </row>
    <row r="218" spans="1:7" ht="12">
      <c r="A218">
        <v>71</v>
      </c>
      <c r="B218">
        <f t="shared" si="0"/>
        <v>0.004103653425634371</v>
      </c>
      <c r="C218">
        <f t="shared" si="1"/>
        <v>3.954639283508351E-09</v>
      </c>
      <c r="E218">
        <v>-2.25</v>
      </c>
      <c r="F218">
        <v>0.04853569</v>
      </c>
      <c r="G218">
        <f t="shared" si="2"/>
        <v>0.031739651853801336</v>
      </c>
    </row>
    <row r="219" spans="1:7" ht="12">
      <c r="A219">
        <v>72</v>
      </c>
      <c r="B219">
        <f t="shared" si="0"/>
        <v>0.004657805074055504</v>
      </c>
      <c r="C219">
        <f t="shared" si="1"/>
        <v>1.2365241007396362E-08</v>
      </c>
      <c r="E219">
        <v>-2.1666667</v>
      </c>
      <c r="F219">
        <v>0.05383648</v>
      </c>
      <c r="G219">
        <f t="shared" si="2"/>
        <v>0.038152620772748655</v>
      </c>
    </row>
    <row r="220" spans="1:7" ht="12">
      <c r="A220">
        <v>73</v>
      </c>
      <c r="B220">
        <f t="shared" si="0"/>
        <v>0.005263343889733399</v>
      </c>
      <c r="C220">
        <f t="shared" si="1"/>
        <v>3.7147236912329305E-08</v>
      </c>
      <c r="E220">
        <v>-2.0833333</v>
      </c>
      <c r="F220">
        <v>0.05973515</v>
      </c>
      <c r="G220">
        <f t="shared" si="2"/>
        <v>0.04554395606170094</v>
      </c>
    </row>
    <row r="221" spans="1:7" ht="12">
      <c r="A221">
        <v>74</v>
      </c>
      <c r="B221">
        <f t="shared" si="0"/>
        <v>0.005921230742755787</v>
      </c>
      <c r="C221">
        <f t="shared" si="1"/>
        <v>1.072207069552112E-07</v>
      </c>
      <c r="E221">
        <v>-2</v>
      </c>
      <c r="F221">
        <v>0.06629126</v>
      </c>
      <c r="G221">
        <f t="shared" si="2"/>
        <v>0.05399096654403489</v>
      </c>
    </row>
    <row r="222" spans="1:7" ht="12">
      <c r="A222">
        <v>75</v>
      </c>
      <c r="B222">
        <f t="shared" si="0"/>
        <v>0.006631809256638885</v>
      </c>
      <c r="C222">
        <f t="shared" si="1"/>
        <v>2.9734390311674196E-07</v>
      </c>
      <c r="E222">
        <v>-1.9166667</v>
      </c>
      <c r="F222">
        <v>0.07356679</v>
      </c>
      <c r="G222">
        <f t="shared" si="2"/>
        <v>0.06356170249239056</v>
      </c>
    </row>
    <row r="223" spans="1:7" ht="12">
      <c r="A223">
        <v>76</v>
      </c>
      <c r="B223">
        <f t="shared" si="0"/>
        <v>0.007394722316188554</v>
      </c>
      <c r="C223">
        <f t="shared" si="1"/>
        <v>7.922598186590592E-07</v>
      </c>
      <c r="E223">
        <v>-1.8333333</v>
      </c>
      <c r="F223">
        <v>0.08162493</v>
      </c>
      <c r="G223">
        <f t="shared" si="2"/>
        <v>0.07431116814268737</v>
      </c>
    </row>
    <row r="224" spans="1:7" ht="12">
      <c r="A224">
        <v>77</v>
      </c>
      <c r="B224">
        <f t="shared" si="0"/>
        <v>0.008208834806413283</v>
      </c>
      <c r="C224">
        <f t="shared" si="1"/>
        <v>2.0281704142561093E-06</v>
      </c>
      <c r="E224">
        <v>-1.75</v>
      </c>
      <c r="F224">
        <v>0.09052845</v>
      </c>
      <c r="G224">
        <f t="shared" si="2"/>
        <v>0.08627731887580462</v>
      </c>
    </row>
    <row r="225" spans="1:7" ht="12">
      <c r="A225">
        <v>78</v>
      </c>
      <c r="B225">
        <f t="shared" si="0"/>
        <v>0.0090721654993351</v>
      </c>
      <c r="C225">
        <f t="shared" si="1"/>
        <v>4.988494260860807E-06</v>
      </c>
      <c r="E225">
        <v>-1.6666667</v>
      </c>
      <c r="F225">
        <v>0.10033742</v>
      </c>
      <c r="G225">
        <f t="shared" si="2"/>
        <v>0.09947713332307566</v>
      </c>
    </row>
    <row r="226" spans="1:7" ht="12">
      <c r="A226">
        <v>79</v>
      </c>
      <c r="B226">
        <f t="shared" si="0"/>
        <v>0.009981831048085942</v>
      </c>
      <c r="C226">
        <f t="shared" si="1"/>
        <v>1.1788613558043195E-05</v>
      </c>
      <c r="E226">
        <v>-1.5833333</v>
      </c>
      <c r="F226">
        <v>0.11110625</v>
      </c>
      <c r="G226">
        <f t="shared" si="2"/>
        <v>0.1139027001967994</v>
      </c>
    </row>
    <row r="227" spans="1:7" ht="12">
      <c r="A227">
        <v>80</v>
      </c>
      <c r="B227">
        <f t="shared" si="0"/>
        <v>0.010934004984646535</v>
      </c>
      <c r="C227">
        <f t="shared" si="1"/>
        <v>2.6766045168269398E-05</v>
      </c>
      <c r="E227">
        <v>-1.5</v>
      </c>
      <c r="F227">
        <v>0.12288</v>
      </c>
      <c r="G227">
        <f t="shared" si="2"/>
        <v>0.12951759573988944</v>
      </c>
    </row>
    <row r="228" spans="1:7" ht="12">
      <c r="A228">
        <v>81</v>
      </c>
      <c r="B228">
        <f t="shared" si="0"/>
        <v>0.011923894439781885</v>
      </c>
      <c r="C228">
        <f t="shared" si="1"/>
        <v>5.838938519165184E-05</v>
      </c>
      <c r="E228">
        <v>-1.4166667</v>
      </c>
      <c r="F228">
        <v>0.1356898</v>
      </c>
      <c r="G228">
        <f t="shared" si="2"/>
        <v>0.14625394745665882</v>
      </c>
    </row>
    <row r="229" spans="1:7" ht="12">
      <c r="A229">
        <v>82</v>
      </c>
      <c r="B229">
        <f t="shared" si="0"/>
        <v>0.012945737006277193</v>
      </c>
      <c r="C229">
        <f t="shared" si="1"/>
        <v>0.00012238038609267433</v>
      </c>
      <c r="E229">
        <v>-1.3333333</v>
      </c>
      <c r="F229">
        <v>0.1495475</v>
      </c>
      <c r="G229">
        <f t="shared" si="2"/>
        <v>0.16401008205903475</v>
      </c>
    </row>
    <row r="230" spans="1:7" ht="12">
      <c r="A230">
        <v>83</v>
      </c>
      <c r="B230">
        <f t="shared" si="0"/>
        <v>0.013992819749642843</v>
      </c>
      <c r="C230">
        <f t="shared" si="1"/>
        <v>0.00024644383383540524</v>
      </c>
      <c r="E230">
        <v>-1.25</v>
      </c>
      <c r="F230">
        <v>0.16443951</v>
      </c>
      <c r="G230">
        <f t="shared" si="2"/>
        <v>0.18264908549337538</v>
      </c>
    </row>
    <row r="231" spans="1:7" ht="12">
      <c r="A231">
        <v>84</v>
      </c>
      <c r="B231">
        <f t="shared" si="0"/>
        <v>0.015057521839744493</v>
      </c>
      <c r="C231">
        <f t="shared" si="1"/>
        <v>0.00047681764056539016</v>
      </c>
      <c r="E231">
        <v>-1.1666667</v>
      </c>
      <c r="F231">
        <v>0.18032014</v>
      </c>
      <c r="G231">
        <f t="shared" si="2"/>
        <v>0.20199867781396308</v>
      </c>
    </row>
    <row r="232" spans="1:7" ht="12">
      <c r="A232">
        <v>85</v>
      </c>
      <c r="B232">
        <f t="shared" si="0"/>
        <v>0.01613138164382595</v>
      </c>
      <c r="C232">
        <f t="shared" si="1"/>
        <v>0.0008863696828940137</v>
      </c>
      <c r="E232">
        <v>-1.0833333</v>
      </c>
      <c r="F232">
        <v>0.19710462</v>
      </c>
      <c r="G232">
        <f t="shared" si="2"/>
        <v>0.22185216284381526</v>
      </c>
    </row>
    <row r="233" spans="1:7" ht="12">
      <c r="A233">
        <v>86</v>
      </c>
      <c r="B233">
        <f t="shared" si="0"/>
        <v>0.017205188403379073</v>
      </c>
      <c r="C233">
        <f t="shared" si="1"/>
        <v>0.0015830903175004646</v>
      </c>
      <c r="E233">
        <v>-1</v>
      </c>
      <c r="F233">
        <v>0.21466253</v>
      </c>
      <c r="G233">
        <f t="shared" si="2"/>
        <v>0.24197072465738925</v>
      </c>
    </row>
    <row r="234" spans="1:7" ht="12">
      <c r="A234">
        <v>87</v>
      </c>
      <c r="B234">
        <f t="shared" si="0"/>
        <v>0.018269097836906306</v>
      </c>
      <c r="C234">
        <f t="shared" si="1"/>
        <v>0.0027165938482892034</v>
      </c>
      <c r="E234">
        <v>-0.9166667</v>
      </c>
      <c r="F234">
        <v>0.23281209</v>
      </c>
      <c r="G234">
        <f t="shared" si="2"/>
        <v>0.2620873452198159</v>
      </c>
    </row>
    <row r="235" spans="1:7" ht="12">
      <c r="A235">
        <v>88</v>
      </c>
      <c r="B235">
        <f t="shared" si="0"/>
        <v>0.019312770195132875</v>
      </c>
      <c r="C235">
        <f t="shared" si="1"/>
        <v>0.0044789060615275265</v>
      </c>
      <c r="E235">
        <v>-0.8333333</v>
      </c>
      <c r="F235">
        <v>0.25131635</v>
      </c>
      <c r="G235">
        <f t="shared" si="2"/>
        <v>0.2819118834022536</v>
      </c>
    </row>
    <row r="236" spans="1:7" ht="12">
      <c r="A236">
        <v>89</v>
      </c>
      <c r="B236">
        <f t="shared" si="0"/>
        <v>0.020325528475647125</v>
      </c>
      <c r="C236">
        <f t="shared" si="1"/>
        <v>0.007094918573299849</v>
      </c>
      <c r="E236">
        <v>-0.75</v>
      </c>
      <c r="F236">
        <v>0.26988208</v>
      </c>
      <c r="G236">
        <f t="shared" si="2"/>
        <v>0.30113743232685425</v>
      </c>
    </row>
    <row r="237" spans="1:7" ht="12">
      <c r="A237">
        <v>90</v>
      </c>
      <c r="B237">
        <f t="shared" si="0"/>
        <v>0.021296533713657563</v>
      </c>
      <c r="C237">
        <f t="shared" si="1"/>
        <v>0.010798193308806976</v>
      </c>
      <c r="E237">
        <v>-0.6666667</v>
      </c>
      <c r="F237">
        <v>0.28816255</v>
      </c>
      <c r="G237">
        <f t="shared" si="2"/>
        <v>0.31944799860601886</v>
      </c>
    </row>
    <row r="238" spans="1:7" ht="12">
      <c r="A238">
        <v>91</v>
      </c>
      <c r="B238">
        <f t="shared" si="0"/>
        <v>0.022214973538812126</v>
      </c>
      <c r="C238">
        <f t="shared" si="1"/>
        <v>0.015790031669200198</v>
      </c>
      <c r="E238">
        <v>-0.5833333</v>
      </c>
      <c r="F238">
        <v>0.30576476</v>
      </c>
      <c r="G238">
        <f t="shared" si="2"/>
        <v>0.3365268294807991</v>
      </c>
    </row>
    <row r="239" spans="1:7" ht="12">
      <c r="A239">
        <v>92</v>
      </c>
      <c r="B239">
        <f t="shared" si="0"/>
        <v>0.023070259558308995</v>
      </c>
      <c r="C239">
        <f t="shared" si="1"/>
        <v>0.022184166948565662</v>
      </c>
      <c r="E239">
        <v>-0.5</v>
      </c>
      <c r="F239">
        <v>0.32226187</v>
      </c>
      <c r="G239">
        <f t="shared" si="2"/>
        <v>0.3520653269654461</v>
      </c>
    </row>
    <row r="240" spans="1:7" ht="12">
      <c r="A240">
        <v>93</v>
      </c>
      <c r="B240">
        <f t="shared" si="0"/>
        <v>0.0238522286248255</v>
      </c>
      <c r="C240">
        <f t="shared" si="1"/>
        <v>0.029945493144257825</v>
      </c>
      <c r="E240">
        <v>-0.4166667</v>
      </c>
      <c r="F240">
        <v>0.33721066</v>
      </c>
      <c r="G240">
        <f t="shared" si="2"/>
        <v>0.3657723615428084</v>
      </c>
    </row>
    <row r="241" spans="1:7" ht="12">
      <c r="A241">
        <v>94</v>
      </c>
      <c r="B241">
        <f t="shared" si="0"/>
        <v>0.024551342700915215</v>
      </c>
      <c r="C241">
        <f t="shared" si="1"/>
        <v>0.03883721101883157</v>
      </c>
      <c r="E241">
        <v>-0.3333333</v>
      </c>
      <c r="F241">
        <v>0.35017345</v>
      </c>
      <c r="G241">
        <f t="shared" si="2"/>
        <v>0.3773832321017515</v>
      </c>
    </row>
    <row r="242" spans="1:7" ht="12">
      <c r="A242">
        <v>95</v>
      </c>
      <c r="B242">
        <f t="shared" si="0"/>
        <v>0.025158881860573648</v>
      </c>
      <c r="C242">
        <f t="shared" si="1"/>
        <v>0.048394144931477846</v>
      </c>
      <c r="E242">
        <v>-0.25</v>
      </c>
      <c r="F242">
        <v>0.36074292</v>
      </c>
      <c r="G242">
        <f t="shared" si="2"/>
        <v>0.3866681170237656</v>
      </c>
    </row>
    <row r="243" spans="1:7" ht="12">
      <c r="A243">
        <v>96</v>
      </c>
      <c r="B243">
        <f t="shared" si="0"/>
        <v>0.025667124987732076</v>
      </c>
      <c r="C243">
        <f t="shared" si="1"/>
        <v>0.057938310585398625</v>
      </c>
      <c r="E243">
        <v>-0.1666667</v>
      </c>
      <c r="F243">
        <v>0.36856789</v>
      </c>
      <c r="G243">
        <f t="shared" si="2"/>
        <v>0.39343971414094864</v>
      </c>
    </row>
    <row r="244" spans="1:7" ht="12">
      <c r="A244">
        <v>97</v>
      </c>
      <c r="B244">
        <f t="shared" si="0"/>
        <v>0.026069512946591433</v>
      </c>
      <c r="C244">
        <f t="shared" si="1"/>
        <v>0.06664492061643637</v>
      </c>
      <c r="E244">
        <v>-0.0833333</v>
      </c>
      <c r="F244">
        <v>0.37337733</v>
      </c>
      <c r="G244">
        <f t="shared" si="2"/>
        <v>0.39755946758981253</v>
      </c>
    </row>
    <row r="245" spans="1:7" ht="12">
      <c r="A245">
        <v>98</v>
      </c>
      <c r="B245">
        <f t="shared" si="0"/>
        <v>0.02636078940744864</v>
      </c>
      <c r="C245">
        <f t="shared" si="1"/>
        <v>0.07365402810274564</v>
      </c>
      <c r="E245">
        <v>0</v>
      </c>
      <c r="F245">
        <v>0.375</v>
      </c>
      <c r="G245">
        <f t="shared" si="2"/>
        <v>0.39894228062936166</v>
      </c>
    </row>
    <row r="246" spans="1:7" ht="12">
      <c r="A246">
        <v>99</v>
      </c>
      <c r="B246">
        <f t="shared" si="0"/>
        <v>0.026537115102758347</v>
      </c>
      <c r="C246">
        <f t="shared" si="1"/>
        <v>0.0782085388397743</v>
      </c>
      <c r="E246">
        <v>0.08333333</v>
      </c>
      <c r="F246">
        <v>0.37337733</v>
      </c>
      <c r="G246">
        <f t="shared" si="2"/>
        <v>0.397559466595914</v>
      </c>
    </row>
    <row r="247" spans="1:7" ht="12">
      <c r="A247">
        <v>100</v>
      </c>
      <c r="B247">
        <f t="shared" si="0"/>
        <v>0.026596152041957442</v>
      </c>
      <c r="C247">
        <f t="shared" si="1"/>
        <v>0.07978845612587232</v>
      </c>
      <c r="E247">
        <v>0.16666667</v>
      </c>
      <c r="F247">
        <v>0.36856789</v>
      </c>
      <c r="G247">
        <f t="shared" si="2"/>
        <v>0.39343971610814743</v>
      </c>
    </row>
    <row r="248" spans="1:7" ht="12">
      <c r="A248">
        <v>101</v>
      </c>
      <c r="B248">
        <f t="shared" si="0"/>
        <v>0.026537115102758347</v>
      </c>
      <c r="C248">
        <f t="shared" si="1"/>
        <v>0.0782085388397743</v>
      </c>
      <c r="E248">
        <v>0.25</v>
      </c>
      <c r="F248">
        <v>0.36074292</v>
      </c>
      <c r="G248">
        <f t="shared" si="2"/>
        <v>0.3866681170237656</v>
      </c>
    </row>
    <row r="249" spans="1:7" ht="12">
      <c r="A249">
        <v>102</v>
      </c>
      <c r="B249">
        <f t="shared" si="0"/>
        <v>0.02636078940744864</v>
      </c>
      <c r="C249">
        <f t="shared" si="1"/>
        <v>0.07365402810274564</v>
      </c>
      <c r="E249">
        <v>0.33333333</v>
      </c>
      <c r="F249">
        <v>0.35017345</v>
      </c>
      <c r="G249">
        <f t="shared" si="2"/>
        <v>0.37738322832791943</v>
      </c>
    </row>
    <row r="250" spans="1:7" ht="12">
      <c r="A250">
        <v>103</v>
      </c>
      <c r="B250">
        <f t="shared" si="0"/>
        <v>0.026069512946591433</v>
      </c>
      <c r="C250">
        <f t="shared" si="1"/>
        <v>0.06664492061643637</v>
      </c>
      <c r="E250">
        <v>0.41666667</v>
      </c>
      <c r="F250">
        <v>0.33721066</v>
      </c>
      <c r="G250">
        <f t="shared" si="2"/>
        <v>0.3657723661149631</v>
      </c>
    </row>
    <row r="251" spans="1:7" ht="12">
      <c r="A251">
        <v>104</v>
      </c>
      <c r="B251">
        <f t="shared" si="0"/>
        <v>0.025667124987732076</v>
      </c>
      <c r="C251">
        <f t="shared" si="1"/>
        <v>0.057938310585398625</v>
      </c>
      <c r="E251">
        <v>0.5</v>
      </c>
      <c r="F251">
        <v>0.32226187</v>
      </c>
      <c r="G251">
        <f t="shared" si="2"/>
        <v>0.3520653269654461</v>
      </c>
    </row>
    <row r="252" spans="1:7" ht="12">
      <c r="A252">
        <v>105</v>
      </c>
      <c r="B252">
        <f t="shared" si="0"/>
        <v>0.025158881860573648</v>
      </c>
      <c r="C252">
        <f t="shared" si="1"/>
        <v>0.048394144931477846</v>
      </c>
      <c r="E252">
        <v>0.58333333</v>
      </c>
      <c r="F252">
        <v>0.30576476</v>
      </c>
      <c r="G252">
        <f t="shared" si="2"/>
        <v>0.3365268235915798</v>
      </c>
    </row>
    <row r="253" spans="1:7" ht="12">
      <c r="A253">
        <v>106</v>
      </c>
      <c r="B253">
        <f t="shared" si="0"/>
        <v>0.024551342700915215</v>
      </c>
      <c r="C253">
        <f t="shared" si="1"/>
        <v>0.03883721101883157</v>
      </c>
      <c r="E253">
        <v>0.66666667</v>
      </c>
      <c r="F253">
        <v>0.28816255</v>
      </c>
      <c r="G253">
        <f t="shared" si="2"/>
        <v>0.319448004994979</v>
      </c>
    </row>
    <row r="254" spans="1:7" ht="12">
      <c r="A254">
        <v>107</v>
      </c>
      <c r="B254">
        <f t="shared" si="0"/>
        <v>0.0238522286248255</v>
      </c>
      <c r="C254">
        <f t="shared" si="1"/>
        <v>0.029945493144257825</v>
      </c>
      <c r="E254">
        <v>0.75</v>
      </c>
      <c r="F254">
        <v>0.26988208</v>
      </c>
      <c r="G254">
        <f t="shared" si="2"/>
        <v>0.30113743232685425</v>
      </c>
    </row>
    <row r="255" spans="1:7" ht="12">
      <c r="A255">
        <v>108</v>
      </c>
      <c r="B255">
        <f t="shared" si="0"/>
        <v>0.023070259558308995</v>
      </c>
      <c r="C255">
        <f t="shared" si="1"/>
        <v>0.022184166948565662</v>
      </c>
      <c r="E255">
        <v>0.83333333</v>
      </c>
      <c r="F255">
        <v>0.25131635</v>
      </c>
      <c r="G255">
        <f t="shared" si="2"/>
        <v>0.28191187635445675</v>
      </c>
    </row>
    <row r="256" spans="1:7" ht="12">
      <c r="A256">
        <v>109</v>
      </c>
      <c r="B256">
        <f t="shared" si="0"/>
        <v>0.022214973538812126</v>
      </c>
      <c r="C256">
        <f t="shared" si="1"/>
        <v>0.015790031669200198</v>
      </c>
      <c r="E256">
        <v>0.91666667</v>
      </c>
      <c r="F256">
        <v>0.23281209</v>
      </c>
      <c r="G256">
        <f t="shared" si="2"/>
        <v>0.26208735242721815</v>
      </c>
    </row>
    <row r="257" spans="1:7" ht="12">
      <c r="A257">
        <v>110</v>
      </c>
      <c r="B257">
        <f t="shared" si="0"/>
        <v>0.021296533713657563</v>
      </c>
      <c r="C257">
        <f t="shared" si="1"/>
        <v>0.010798193308806976</v>
      </c>
      <c r="E257">
        <v>1</v>
      </c>
      <c r="F257">
        <v>0.21466253</v>
      </c>
      <c r="G257">
        <f t="shared" si="2"/>
        <v>0.24197072465738925</v>
      </c>
    </row>
    <row r="258" spans="1:7" ht="12">
      <c r="A258">
        <v>111</v>
      </c>
      <c r="B258">
        <f t="shared" si="0"/>
        <v>0.020325528475647125</v>
      </c>
      <c r="C258">
        <f t="shared" si="1"/>
        <v>0.007094918573299849</v>
      </c>
      <c r="E258">
        <v>1.08333333</v>
      </c>
      <c r="F258">
        <v>0.19710462</v>
      </c>
      <c r="G258">
        <f t="shared" si="2"/>
        <v>0.22185215563362023</v>
      </c>
    </row>
    <row r="259" spans="1:7" ht="12">
      <c r="A259">
        <v>112</v>
      </c>
      <c r="B259">
        <f t="shared" si="0"/>
        <v>0.019312770195132875</v>
      </c>
      <c r="C259">
        <f t="shared" si="1"/>
        <v>0.0044789060615275265</v>
      </c>
      <c r="E259">
        <v>1.16666667</v>
      </c>
      <c r="F259">
        <v>0.18032014</v>
      </c>
      <c r="G259">
        <f t="shared" si="2"/>
        <v>0.201998684883917</v>
      </c>
    </row>
    <row r="260" spans="1:7" ht="12">
      <c r="A260">
        <v>113</v>
      </c>
      <c r="B260">
        <f t="shared" si="0"/>
        <v>0.018269097836906306</v>
      </c>
      <c r="C260">
        <f t="shared" si="1"/>
        <v>0.0027165938482892034</v>
      </c>
      <c r="E260">
        <v>1.25</v>
      </c>
      <c r="F260">
        <v>0.16443951</v>
      </c>
      <c r="G260">
        <f t="shared" si="2"/>
        <v>0.18264908549337538</v>
      </c>
    </row>
    <row r="261" spans="1:7" ht="12">
      <c r="A261">
        <v>114</v>
      </c>
      <c r="B261">
        <f aca="true" t="shared" si="3" ref="B261:B297">(1/(SQRT(2*3.14159265)*$E$193)*EXP(-0.5*($A261-$E$192)^2/($E$193^2)))</f>
        <v>0.017205188403379073</v>
      </c>
      <c r="C261">
        <f aca="true" t="shared" si="4" ref="C261:C297">(1/(SQRT(2*3.14159265)*$G$193)*EXP(-0.5*($A261-$E$192)^2/($G$193^2)))</f>
        <v>0.0015830903175004646</v>
      </c>
      <c r="E261">
        <v>1.33333333</v>
      </c>
      <c r="F261">
        <v>0.1495475</v>
      </c>
      <c r="G261">
        <f t="shared" si="2"/>
        <v>0.16401007549863167</v>
      </c>
    </row>
    <row r="262" spans="1:7" ht="12">
      <c r="A262">
        <v>115</v>
      </c>
      <c r="B262">
        <f t="shared" si="3"/>
        <v>0.01613138164382595</v>
      </c>
      <c r="C262">
        <f t="shared" si="4"/>
        <v>0.0008863696828940137</v>
      </c>
      <c r="E262">
        <v>1.41666667</v>
      </c>
      <c r="F262">
        <v>0.1356898</v>
      </c>
      <c r="G262">
        <f aca="true" t="shared" si="5" ref="G262:G293">(1/(SQRT(2*3.14159265))*EXP(-0.5*(E262)^2))</f>
        <v>0.1462539536724518</v>
      </c>
    </row>
    <row r="263" spans="1:7" ht="12">
      <c r="A263">
        <v>116</v>
      </c>
      <c r="B263">
        <f t="shared" si="3"/>
        <v>0.015057521839744493</v>
      </c>
      <c r="C263">
        <f t="shared" si="4"/>
        <v>0.00047681764056539016</v>
      </c>
      <c r="E263">
        <v>1.5</v>
      </c>
      <c r="F263">
        <v>0.12288</v>
      </c>
      <c r="G263">
        <f t="shared" si="5"/>
        <v>0.12951759573988944</v>
      </c>
    </row>
    <row r="264" spans="1:7" ht="12">
      <c r="A264">
        <v>117</v>
      </c>
      <c r="B264">
        <f t="shared" si="3"/>
        <v>0.013992819749642843</v>
      </c>
      <c r="C264">
        <f t="shared" si="4"/>
        <v>0.00024644383383540524</v>
      </c>
      <c r="E264">
        <v>1.58333333</v>
      </c>
      <c r="F264">
        <v>0.11110625</v>
      </c>
      <c r="G264">
        <f t="shared" si="5"/>
        <v>0.11390269478642134</v>
      </c>
    </row>
    <row r="265" spans="1:7" ht="12">
      <c r="A265">
        <v>118</v>
      </c>
      <c r="B265">
        <f t="shared" si="3"/>
        <v>0.012945737006277193</v>
      </c>
      <c r="C265">
        <f t="shared" si="4"/>
        <v>0.00012238038609267433</v>
      </c>
      <c r="E265">
        <v>1.66666667</v>
      </c>
      <c r="F265">
        <v>0.10033742</v>
      </c>
      <c r="G265">
        <f t="shared" si="5"/>
        <v>0.09947713829693254</v>
      </c>
    </row>
    <row r="266" spans="1:7" ht="12">
      <c r="A266">
        <v>119</v>
      </c>
      <c r="B266">
        <f t="shared" si="3"/>
        <v>0.011923894439781885</v>
      </c>
      <c r="C266">
        <f t="shared" si="4"/>
        <v>5.838938519165184E-05</v>
      </c>
      <c r="E266">
        <v>1.75</v>
      </c>
      <c r="F266">
        <v>0.09052845</v>
      </c>
      <c r="G266">
        <f t="shared" si="5"/>
        <v>0.08627731887580462</v>
      </c>
    </row>
    <row r="267" spans="1:7" ht="12">
      <c r="A267">
        <v>120</v>
      </c>
      <c r="B267">
        <f t="shared" si="3"/>
        <v>0.010934004984646535</v>
      </c>
      <c r="C267">
        <f t="shared" si="4"/>
        <v>2.6766045168269398E-05</v>
      </c>
      <c r="E267">
        <v>1.83333333</v>
      </c>
      <c r="F267">
        <v>0.08162493</v>
      </c>
      <c r="G267">
        <f t="shared" si="5"/>
        <v>0.07431116405557328</v>
      </c>
    </row>
    <row r="268" spans="1:7" ht="12">
      <c r="A268">
        <v>121</v>
      </c>
      <c r="B268">
        <f t="shared" si="3"/>
        <v>0.009981831048085942</v>
      </c>
      <c r="C268">
        <f t="shared" si="4"/>
        <v>1.1788613558043195E-05</v>
      </c>
      <c r="E268">
        <v>1.91666667</v>
      </c>
      <c r="F268">
        <v>0.07356679</v>
      </c>
      <c r="G268">
        <f t="shared" si="5"/>
        <v>0.06356170614718859</v>
      </c>
    </row>
    <row r="269" spans="1:7" ht="12">
      <c r="A269">
        <v>122</v>
      </c>
      <c r="B269">
        <f t="shared" si="3"/>
        <v>0.0090721654993351</v>
      </c>
      <c r="C269">
        <f t="shared" si="4"/>
        <v>4.988494260860807E-06</v>
      </c>
      <c r="E269">
        <v>2</v>
      </c>
      <c r="F269">
        <v>0.06629126</v>
      </c>
      <c r="G269">
        <f t="shared" si="5"/>
        <v>0.05399096654403489</v>
      </c>
    </row>
    <row r="270" spans="1:7" ht="12">
      <c r="A270">
        <v>123</v>
      </c>
      <c r="B270">
        <f t="shared" si="3"/>
        <v>0.008208834806413283</v>
      </c>
      <c r="C270">
        <f t="shared" si="4"/>
        <v>2.0281704142561093E-06</v>
      </c>
      <c r="E270">
        <v>2.08333333</v>
      </c>
      <c r="F270">
        <v>0.05973515</v>
      </c>
      <c r="G270">
        <f t="shared" si="5"/>
        <v>0.045543953215203825</v>
      </c>
    </row>
    <row r="271" spans="1:7" ht="12">
      <c r="A271">
        <v>124</v>
      </c>
      <c r="B271">
        <f t="shared" si="3"/>
        <v>0.007394722316188554</v>
      </c>
      <c r="C271">
        <f t="shared" si="4"/>
        <v>7.922598186590592E-07</v>
      </c>
      <c r="E271">
        <v>2.16666667</v>
      </c>
      <c r="F271">
        <v>0.05383648</v>
      </c>
      <c r="G271">
        <f t="shared" si="5"/>
        <v>0.03815262325266909</v>
      </c>
    </row>
    <row r="272" spans="1:7" ht="12">
      <c r="A272">
        <v>125</v>
      </c>
      <c r="B272">
        <f t="shared" si="3"/>
        <v>0.006631809256638885</v>
      </c>
      <c r="C272">
        <f t="shared" si="4"/>
        <v>2.9734390311674196E-07</v>
      </c>
      <c r="E272">
        <v>2.25</v>
      </c>
      <c r="F272">
        <v>0.04853569</v>
      </c>
      <c r="G272">
        <f t="shared" si="5"/>
        <v>0.031739651853801336</v>
      </c>
    </row>
    <row r="273" spans="1:7" ht="12">
      <c r="A273">
        <v>126</v>
      </c>
      <c r="B273">
        <f t="shared" si="3"/>
        <v>0.005921230742755787</v>
      </c>
      <c r="C273">
        <f t="shared" si="4"/>
        <v>1.072207069552112E-07</v>
      </c>
      <c r="E273">
        <v>2.33333333</v>
      </c>
      <c r="F273">
        <v>0.04377642</v>
      </c>
      <c r="G273">
        <f t="shared" si="5"/>
        <v>0.026221889312638965</v>
      </c>
    </row>
    <row r="274" spans="1:7" ht="12">
      <c r="A274">
        <v>127</v>
      </c>
      <c r="B274">
        <f t="shared" si="3"/>
        <v>0.005263343889733399</v>
      </c>
      <c r="C274">
        <f t="shared" si="4"/>
        <v>3.7147236912329305E-08</v>
      </c>
      <c r="E274">
        <v>2.41666667</v>
      </c>
      <c r="F274">
        <v>0.03950598</v>
      </c>
      <c r="G274">
        <f t="shared" si="5"/>
        <v>0.021513439855762276</v>
      </c>
    </row>
    <row r="275" spans="1:7" ht="12">
      <c r="A275">
        <v>128</v>
      </c>
      <c r="B275">
        <f t="shared" si="3"/>
        <v>0.004657805074055504</v>
      </c>
      <c r="C275">
        <f t="shared" si="4"/>
        <v>1.2365241007396362E-08</v>
      </c>
      <c r="E275">
        <v>2.5</v>
      </c>
      <c r="F275">
        <v>0.03567562</v>
      </c>
      <c r="G275">
        <f t="shared" si="5"/>
        <v>0.01752830050358304</v>
      </c>
    </row>
    <row r="276" spans="1:7" ht="12">
      <c r="A276">
        <v>129</v>
      </c>
      <c r="B276">
        <f t="shared" si="3"/>
        <v>0.004103653425634371</v>
      </c>
      <c r="C276">
        <f t="shared" si="4"/>
        <v>3.954639283508351E-09</v>
      </c>
      <c r="E276">
        <v>2.58333333</v>
      </c>
      <c r="F276">
        <v>0.03224058</v>
      </c>
      <c r="G276">
        <f t="shared" si="5"/>
        <v>0.014182533884667637</v>
      </c>
    </row>
    <row r="277" spans="1:7" ht="12">
      <c r="A277">
        <v>130</v>
      </c>
      <c r="B277">
        <f t="shared" si="3"/>
        <v>0.0035993977696023257</v>
      </c>
      <c r="C277">
        <f t="shared" si="4"/>
        <v>1.2151765706589277E-09</v>
      </c>
      <c r="E277">
        <v>2.66666667</v>
      </c>
      <c r="F277">
        <v>0.02916</v>
      </c>
      <c r="G277">
        <f t="shared" si="5"/>
        <v>0.011395985929010687</v>
      </c>
    </row>
    <row r="278" spans="1:7" ht="12">
      <c r="A278">
        <v>131</v>
      </c>
      <c r="B278">
        <f t="shared" si="3"/>
        <v>0.0031431044495205326</v>
      </c>
      <c r="C278">
        <f t="shared" si="4"/>
        <v>3.587567817977868E-10</v>
      </c>
      <c r="E278">
        <v>2.75</v>
      </c>
      <c r="F278">
        <v>0.02639684</v>
      </c>
      <c r="G278">
        <f t="shared" si="5"/>
        <v>0.009093562506786506</v>
      </c>
    </row>
    <row r="279" spans="1:7" ht="12">
      <c r="A279">
        <v>132</v>
      </c>
      <c r="B279">
        <f t="shared" si="3"/>
        <v>0.0027324837379093044</v>
      </c>
      <c r="C279">
        <f t="shared" si="4"/>
        <v>1.0176280569104159E-10</v>
      </c>
      <c r="E279">
        <v>2.83333333</v>
      </c>
      <c r="F279">
        <v>0.02391761</v>
      </c>
      <c r="G279">
        <f t="shared" si="5"/>
        <v>0.007206099836783922</v>
      </c>
    </row>
    <row r="280" spans="1:7" ht="12">
      <c r="A280">
        <v>133</v>
      </c>
      <c r="B280">
        <f t="shared" si="3"/>
        <v>0.0023649728577666168</v>
      </c>
      <c r="C280">
        <f t="shared" si="4"/>
        <v>2.7733599899151366E-11</v>
      </c>
      <c r="E280">
        <v>2.91666667</v>
      </c>
      <c r="F280">
        <v>0.02169218</v>
      </c>
      <c r="G280">
        <f t="shared" si="5"/>
        <v>0.005670881167552282</v>
      </c>
    </row>
    <row r="281" spans="1:7" ht="12">
      <c r="A281">
        <v>134</v>
      </c>
      <c r="B281">
        <f t="shared" si="3"/>
        <v>0.002037813983023302</v>
      </c>
      <c r="C281">
        <f t="shared" si="4"/>
        <v>7.261923007732552E-12</v>
      </c>
      <c r="E281">
        <v>3</v>
      </c>
      <c r="F281">
        <v>0.0196935</v>
      </c>
      <c r="G281">
        <f t="shared" si="5"/>
        <v>0.004431848414470069</v>
      </c>
    </row>
    <row r="282" spans="1:7" ht="12">
      <c r="A282">
        <v>135</v>
      </c>
      <c r="B282">
        <f t="shared" si="3"/>
        <v>0.001748125940579395</v>
      </c>
      <c r="C282">
        <f t="shared" si="4"/>
        <v>1.8269440827167124E-12</v>
      </c>
      <c r="E282">
        <v>3.08333333</v>
      </c>
      <c r="F282">
        <v>0.01789734</v>
      </c>
      <c r="G282">
        <f t="shared" si="5"/>
        <v>0.003439563364498704</v>
      </c>
    </row>
    <row r="283" spans="1:7" ht="12">
      <c r="A283">
        <v>136</v>
      </c>
      <c r="B283">
        <f t="shared" si="3"/>
        <v>0.0014929686871758424</v>
      </c>
      <c r="C283">
        <f t="shared" si="4"/>
        <v>4.415979928797274E-13</v>
      </c>
      <c r="E283">
        <v>3.16666667</v>
      </c>
      <c r="F283">
        <v>0.01628205</v>
      </c>
      <c r="G283">
        <f t="shared" si="5"/>
        <v>0.0026509759279621696</v>
      </c>
    </row>
    <row r="284" spans="1:7" ht="12">
      <c r="A284">
        <v>137</v>
      </c>
      <c r="B284">
        <f t="shared" si="3"/>
        <v>0.0012693999684352682</v>
      </c>
      <c r="C284">
        <f t="shared" si="4"/>
        <v>1.0255507279452673E-13</v>
      </c>
      <c r="E284">
        <v>3.25</v>
      </c>
      <c r="F284">
        <v>0.0148283</v>
      </c>
      <c r="G284">
        <f t="shared" si="5"/>
        <v>0.0020290480584590305</v>
      </c>
    </row>
    <row r="285" spans="1:7" ht="12">
      <c r="A285">
        <v>138</v>
      </c>
      <c r="B285">
        <f t="shared" si="3"/>
        <v>0.0010745238748571771</v>
      </c>
      <c r="C285">
        <f t="shared" si="4"/>
        <v>2.2883129816676628E-14</v>
      </c>
      <c r="E285">
        <v>3.33333333</v>
      </c>
      <c r="F285">
        <v>0.01351887</v>
      </c>
      <c r="G285">
        <f t="shared" si="5"/>
        <v>0.0015422790143086952</v>
      </c>
    </row>
    <row r="286" spans="1:7" ht="12">
      <c r="A286">
        <v>139</v>
      </c>
      <c r="B286">
        <f t="shared" si="3"/>
        <v>0.000905531282763068</v>
      </c>
      <c r="C286">
        <f t="shared" si="4"/>
        <v>4.9057105741956424E-15</v>
      </c>
      <c r="E286">
        <v>3.41666667</v>
      </c>
      <c r="F286">
        <v>0.01233839</v>
      </c>
      <c r="G286">
        <f t="shared" si="5"/>
        <v>0.0011641732511228746</v>
      </c>
    </row>
    <row r="287" spans="1:7" ht="12">
      <c r="A287">
        <v>140</v>
      </c>
      <c r="B287">
        <f t="shared" si="3"/>
        <v>0.0007597324020205564</v>
      </c>
      <c r="C287">
        <f t="shared" si="4"/>
        <v>1.0104542172846843E-15</v>
      </c>
      <c r="E287">
        <v>3.5</v>
      </c>
      <c r="F287">
        <v>0.01127322</v>
      </c>
      <c r="G287">
        <f t="shared" si="5"/>
        <v>0.0008726826955443526</v>
      </c>
    </row>
    <row r="288" spans="1:7" ht="12">
      <c r="A288">
        <v>141</v>
      </c>
      <c r="B288">
        <f t="shared" si="3"/>
        <v>0.0006345818440517036</v>
      </c>
      <c r="C288">
        <f t="shared" si="4"/>
        <v>1.9996757508419166E-16</v>
      </c>
      <c r="E288">
        <v>3.58333333</v>
      </c>
      <c r="F288">
        <v>0.01031117</v>
      </c>
      <c r="G288">
        <f t="shared" si="5"/>
        <v>0.0006496496050504343</v>
      </c>
    </row>
    <row r="289" spans="1:7" ht="12">
      <c r="A289">
        <v>142</v>
      </c>
      <c r="B289">
        <f t="shared" si="3"/>
        <v>0.0005276967725001549</v>
      </c>
      <c r="C289">
        <f t="shared" si="4"/>
        <v>3.802163077988229E-17</v>
      </c>
      <c r="E289">
        <v>3.66666667</v>
      </c>
      <c r="F289">
        <v>0.00944144</v>
      </c>
      <c r="G289">
        <f t="shared" si="5"/>
        <v>0.00048027064602524023</v>
      </c>
    </row>
    <row r="290" spans="1:7" ht="12">
      <c r="A290">
        <v>143</v>
      </c>
      <c r="B290">
        <f t="shared" si="3"/>
        <v>0.0004368688061838324</v>
      </c>
      <c r="C290">
        <f t="shared" si="4"/>
        <v>6.945925501100852E-18</v>
      </c>
      <c r="E290">
        <v>3.75</v>
      </c>
      <c r="F290">
        <v>0.00865439</v>
      </c>
      <c r="G290">
        <f t="shared" si="5"/>
        <v>0.00035259568256889505</v>
      </c>
    </row>
    <row r="291" spans="1:7" ht="12">
      <c r="A291">
        <v>144</v>
      </c>
      <c r="B291">
        <f t="shared" si="3"/>
        <v>0.0003600704122853452</v>
      </c>
      <c r="C291">
        <f t="shared" si="4"/>
        <v>1.219151626609034E-18</v>
      </c>
      <c r="E291">
        <v>3.83333333</v>
      </c>
      <c r="F291">
        <v>0.00794145</v>
      </c>
      <c r="G291">
        <f t="shared" si="5"/>
        <v>0.00025707035849396734</v>
      </c>
    </row>
    <row r="292" spans="1:7" ht="12">
      <c r="A292">
        <v>145</v>
      </c>
      <c r="B292">
        <f t="shared" si="3"/>
        <v>0.0002954565609646713</v>
      </c>
      <c r="C292">
        <f t="shared" si="4"/>
        <v>2.055954715508418E-19</v>
      </c>
      <c r="E292">
        <v>3.91666667</v>
      </c>
      <c r="F292">
        <v>0.00729499</v>
      </c>
      <c r="G292">
        <f t="shared" si="5"/>
        <v>0.00018612772347208404</v>
      </c>
    </row>
    <row r="293" spans="1:7" ht="12">
      <c r="A293">
        <v>146</v>
      </c>
      <c r="B293">
        <f t="shared" si="3"/>
        <v>0.00024136241533918433</v>
      </c>
      <c r="C293">
        <f t="shared" si="4"/>
        <v>3.331176066663045E-20</v>
      </c>
      <c r="E293">
        <v>4</v>
      </c>
      <c r="F293">
        <v>0.0067082</v>
      </c>
      <c r="G293">
        <f t="shared" si="5"/>
        <v>0.00013383022584134702</v>
      </c>
    </row>
    <row r="294" spans="1:3" ht="12">
      <c r="A294">
        <v>147</v>
      </c>
      <c r="B294">
        <f t="shared" si="3"/>
        <v>0.00019629780813770872</v>
      </c>
      <c r="C294">
        <f t="shared" si="4"/>
        <v>5.185729405163557E-21</v>
      </c>
    </row>
    <row r="295" spans="1:3" ht="12">
      <c r="A295">
        <v>148</v>
      </c>
      <c r="B295">
        <f t="shared" si="3"/>
        <v>0.00015893921352179674</v>
      </c>
      <c r="C295">
        <f t="shared" si="4"/>
        <v>7.756223867925309E-22</v>
      </c>
    </row>
    <row r="296" spans="1:3" ht="12">
      <c r="A296">
        <v>149</v>
      </c>
      <c r="B296">
        <f t="shared" si="3"/>
        <v>0.00012811986469666637</v>
      </c>
      <c r="C296">
        <f t="shared" si="4"/>
        <v>1.114600005180954E-22</v>
      </c>
    </row>
    <row r="297" spans="1:3" ht="12">
      <c r="A297">
        <v>150</v>
      </c>
      <c r="B297">
        <f t="shared" si="3"/>
        <v>0.00010281859981148411</v>
      </c>
      <c r="C297">
        <f t="shared" si="4"/>
        <v>1.5389197262205196E-23</v>
      </c>
    </row>
  </sheetData>
  <sheetProtection/>
  <printOptions/>
  <pageMargins left="0.75" right="0.75" top="1" bottom="1" header="0.5" footer="0.5"/>
  <pageSetup horizontalDpi="600" verticalDpi="600" orientation="portrait" r:id="rId12"/>
  <drawing r:id="rId11"/>
  <legacyDrawing r:id="rId10"/>
  <oleObjects>
    <oleObject progId="Equation.COEE2" shapeId="779920" r:id="rId1"/>
    <oleObject progId="Equation.COEE2" shapeId="786695" r:id="rId2"/>
    <oleObject progId="Equation.COEE2" shapeId="787805" r:id="rId3"/>
    <oleObject progId="Equation.COEE2" shapeId="795084" r:id="rId4"/>
    <oleObject progId="Equation.COEE2" shapeId="1142863" r:id="rId5"/>
    <oleObject progId="Equation.COEE2" shapeId="1163191" r:id="rId6"/>
    <oleObject progId="Equation.COEE2" shapeId="1218793" r:id="rId7"/>
    <oleObject progId="Equation.COEE2" shapeId="1246053" r:id="rId8"/>
    <oleObject progId="Equation.COEE2" shapeId="124137086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8" max="8" width="4.7109375" style="0" customWidth="1"/>
    <col min="15" max="15" width="14.7109375" style="0" customWidth="1"/>
    <col min="16" max="16" width="15.28125" style="0" customWidth="1"/>
  </cols>
  <sheetData>
    <row r="1" ht="12.75">
      <c r="A1" s="7" t="s">
        <v>71</v>
      </c>
    </row>
    <row r="2" ht="15">
      <c r="B2" t="s">
        <v>72</v>
      </c>
    </row>
    <row r="3" ht="15">
      <c r="B3" t="s">
        <v>73</v>
      </c>
    </row>
    <row r="4" ht="12">
      <c r="B4" t="s">
        <v>114</v>
      </c>
    </row>
    <row r="5" ht="15" customHeight="1">
      <c r="B5" t="s">
        <v>115</v>
      </c>
    </row>
    <row r="7" ht="12.75">
      <c r="A7" s="7" t="s">
        <v>74</v>
      </c>
    </row>
    <row r="9" spans="1:6" ht="15">
      <c r="A9" t="s">
        <v>162</v>
      </c>
      <c r="C9" s="34" t="s">
        <v>163</v>
      </c>
      <c r="F9" s="7" t="s">
        <v>75</v>
      </c>
    </row>
    <row r="31" spans="2:3" ht="15">
      <c r="B31" s="18" t="s">
        <v>57</v>
      </c>
      <c r="C31" s="55" t="s">
        <v>266</v>
      </c>
    </row>
    <row r="32" spans="2:3" ht="15">
      <c r="B32" s="18" t="s">
        <v>58</v>
      </c>
      <c r="C32" s="18" t="s">
        <v>38</v>
      </c>
    </row>
    <row r="33" spans="2:3" ht="15">
      <c r="B33" s="18" t="s">
        <v>59</v>
      </c>
      <c r="C33" s="18" t="s">
        <v>39</v>
      </c>
    </row>
    <row r="34" spans="2:3" ht="13.5">
      <c r="B34" s="26" t="s">
        <v>44</v>
      </c>
      <c r="C34" s="26" t="s">
        <v>44</v>
      </c>
    </row>
    <row r="35" spans="2:3" ht="13.5">
      <c r="B35" s="26" t="s">
        <v>44</v>
      </c>
      <c r="C35" s="26" t="s">
        <v>44</v>
      </c>
    </row>
    <row r="36" spans="2:3" ht="13.5">
      <c r="B36" s="26" t="s">
        <v>44</v>
      </c>
      <c r="C36" s="26" t="s">
        <v>44</v>
      </c>
    </row>
    <row r="37" spans="2:3" ht="20.25">
      <c r="B37" s="18" t="s">
        <v>60</v>
      </c>
      <c r="C37" s="18" t="s">
        <v>46</v>
      </c>
    </row>
    <row r="44" ht="12.75">
      <c r="J44">
        <f>15/SQRT(9)</f>
        <v>5</v>
      </c>
    </row>
    <row r="63" ht="12.75">
      <c r="G63" t="s">
        <v>278</v>
      </c>
    </row>
    <row r="67" ht="15">
      <c r="B67" s="34" t="s">
        <v>164</v>
      </c>
    </row>
    <row r="69" ht="12.75">
      <c r="G69" s="49" t="s">
        <v>277</v>
      </c>
    </row>
    <row r="70" spans="4:7" ht="12.75">
      <c r="D70" t="s">
        <v>276</v>
      </c>
      <c r="F70">
        <f>(110-100)/5</f>
        <v>2</v>
      </c>
      <c r="G70">
        <v>0.0455</v>
      </c>
    </row>
    <row r="71" ht="12.75">
      <c r="D71" t="s">
        <v>279</v>
      </c>
    </row>
    <row r="72" ht="12.75">
      <c r="D72" t="s">
        <v>280</v>
      </c>
    </row>
    <row r="73" ht="12">
      <c r="E73" t="s">
        <v>281</v>
      </c>
    </row>
    <row r="74" spans="1:5" ht="15">
      <c r="A74" t="s">
        <v>162</v>
      </c>
      <c r="E74" t="s">
        <v>282</v>
      </c>
    </row>
    <row r="88" ht="15">
      <c r="B88" s="7" t="s">
        <v>101</v>
      </c>
    </row>
    <row r="89" spans="2:3" ht="12.75">
      <c r="B89" s="7"/>
      <c r="C89" t="s">
        <v>102</v>
      </c>
    </row>
    <row r="90" ht="12.75">
      <c r="B90" s="7"/>
    </row>
    <row r="92" ht="15">
      <c r="B92" s="7" t="s">
        <v>165</v>
      </c>
    </row>
    <row r="95" ht="12.75">
      <c r="B95" s="28" t="s">
        <v>166</v>
      </c>
    </row>
    <row r="96" spans="2:3" ht="15">
      <c r="B96" s="28"/>
      <c r="C96" t="s">
        <v>103</v>
      </c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">
      <c r="B101" s="28"/>
    </row>
    <row r="102" ht="12.75">
      <c r="B102" s="28" t="s">
        <v>104</v>
      </c>
    </row>
    <row r="103" ht="12.75">
      <c r="C103" t="s">
        <v>105</v>
      </c>
    </row>
    <row r="105" ht="12.75">
      <c r="F105" t="s">
        <v>283</v>
      </c>
    </row>
    <row r="109" ht="12.75">
      <c r="B109" t="s">
        <v>76</v>
      </c>
    </row>
    <row r="111" ht="12.75">
      <c r="C111" s="18" t="s">
        <v>77</v>
      </c>
    </row>
    <row r="112" spans="3:7" ht="15">
      <c r="C112" s="18" t="s">
        <v>78</v>
      </c>
      <c r="G112" t="s">
        <v>284</v>
      </c>
    </row>
    <row r="113" ht="12.75">
      <c r="C113" s="18" t="s">
        <v>79</v>
      </c>
    </row>
    <row r="115" ht="12">
      <c r="C115" s="34" t="s">
        <v>285</v>
      </c>
    </row>
    <row r="116" spans="1:3" ht="15">
      <c r="A116" t="s">
        <v>162</v>
      </c>
      <c r="C116" s="34" t="s">
        <v>286</v>
      </c>
    </row>
    <row r="117" spans="4:16" ht="12">
      <c r="D117" s="34" t="s">
        <v>287</v>
      </c>
      <c r="O117" s="34" t="s">
        <v>289</v>
      </c>
      <c r="P117" s="34" t="s">
        <v>290</v>
      </c>
    </row>
    <row r="118" spans="4:16" ht="12">
      <c r="D118" s="34" t="s">
        <v>288</v>
      </c>
      <c r="O118" s="62" t="s">
        <v>80</v>
      </c>
      <c r="P118" s="62"/>
    </row>
    <row r="119" spans="4:16" ht="15">
      <c r="D119" s="34" t="s">
        <v>287</v>
      </c>
      <c r="O119" s="8" t="s">
        <v>81</v>
      </c>
      <c r="P119" s="8" t="s">
        <v>82</v>
      </c>
    </row>
    <row r="120" spans="12:16" ht="45" customHeight="1">
      <c r="L120" s="34" t="s">
        <v>291</v>
      </c>
      <c r="M120" t="s">
        <v>83</v>
      </c>
      <c r="N120" s="29" t="s">
        <v>84</v>
      </c>
      <c r="O120" s="31" t="s">
        <v>167</v>
      </c>
      <c r="P120" s="31" t="s">
        <v>168</v>
      </c>
    </row>
    <row r="121" spans="12:16" ht="54" customHeight="1">
      <c r="L121" s="34" t="s">
        <v>292</v>
      </c>
      <c r="N121" s="30" t="s">
        <v>85</v>
      </c>
      <c r="O121" s="31" t="s">
        <v>86</v>
      </c>
      <c r="P121" s="31" t="s">
        <v>169</v>
      </c>
    </row>
    <row r="122" ht="15">
      <c r="A122" s="34" t="s">
        <v>293</v>
      </c>
    </row>
    <row r="123" spans="5:6" ht="12">
      <c r="E123">
        <f>2.52361/SQRT(120)</f>
        <v>0.23037302055760206</v>
      </c>
      <c r="F123" t="s">
        <v>303</v>
      </c>
    </row>
    <row r="124" spans="2:3" ht="12">
      <c r="B124" t="s">
        <v>294</v>
      </c>
      <c r="C124" t="s">
        <v>294</v>
      </c>
    </row>
    <row r="125" spans="2:13" ht="12">
      <c r="B125" t="s">
        <v>0</v>
      </c>
      <c r="C125">
        <v>65.033333</v>
      </c>
      <c r="E125" t="s">
        <v>302</v>
      </c>
      <c r="I125">
        <f>(65.03333-64.5)/0.23037</f>
        <v>2.315101792768184</v>
      </c>
      <c r="M125" t="s">
        <v>106</v>
      </c>
    </row>
    <row r="126" spans="2:15" ht="12">
      <c r="B126" t="s">
        <v>295</v>
      </c>
      <c r="C126">
        <v>2.523614</v>
      </c>
      <c r="E126" t="s">
        <v>279</v>
      </c>
      <c r="N126" s="32" t="s">
        <v>307</v>
      </c>
      <c r="O126" t="s">
        <v>308</v>
      </c>
    </row>
    <row r="127" spans="2:15" ht="12">
      <c r="B127" t="s">
        <v>296</v>
      </c>
      <c r="C127">
        <v>0.2303734</v>
      </c>
      <c r="E127" t="s">
        <v>304</v>
      </c>
      <c r="N127" s="32" t="s">
        <v>17</v>
      </c>
      <c r="O127" t="s">
        <v>309</v>
      </c>
    </row>
    <row r="128" spans="2:15" ht="12">
      <c r="B128" t="s">
        <v>297</v>
      </c>
      <c r="C128">
        <v>65.489496</v>
      </c>
      <c r="F128" t="s">
        <v>305</v>
      </c>
      <c r="N128" t="s">
        <v>142</v>
      </c>
      <c r="O128" t="s">
        <v>310</v>
      </c>
    </row>
    <row r="129" spans="2:15" ht="12">
      <c r="B129" t="s">
        <v>298</v>
      </c>
      <c r="C129">
        <v>64.577171</v>
      </c>
      <c r="F129" t="s">
        <v>306</v>
      </c>
      <c r="M129" t="s">
        <v>311</v>
      </c>
      <c r="O129" t="s">
        <v>312</v>
      </c>
    </row>
    <row r="130" spans="2:3" ht="12">
      <c r="B130" t="s">
        <v>299</v>
      </c>
      <c r="C130">
        <v>120</v>
      </c>
    </row>
    <row r="131" spans="2:3" ht="12">
      <c r="B131" t="s">
        <v>172</v>
      </c>
      <c r="C131">
        <v>6.3686275</v>
      </c>
    </row>
    <row r="132" spans="2:3" ht="12">
      <c r="B132" t="s">
        <v>6</v>
      </c>
      <c r="C132">
        <v>0.0064917</v>
      </c>
    </row>
    <row r="133" spans="2:3" ht="12">
      <c r="B133" t="s">
        <v>5</v>
      </c>
      <c r="C133">
        <v>-0.523484</v>
      </c>
    </row>
    <row r="134" spans="2:3" ht="12">
      <c r="B134" t="s">
        <v>300</v>
      </c>
      <c r="C134">
        <v>3.880493</v>
      </c>
    </row>
    <row r="135" spans="2:3" ht="12">
      <c r="B135" t="s">
        <v>301</v>
      </c>
      <c r="C135">
        <v>0</v>
      </c>
    </row>
    <row r="183" spans="4:5" ht="12">
      <c r="D183" s="32" t="s">
        <v>26</v>
      </c>
      <c r="E183">
        <v>100</v>
      </c>
    </row>
    <row r="184" spans="4:7" ht="15">
      <c r="D184" s="32" t="s">
        <v>27</v>
      </c>
      <c r="E184">
        <v>15</v>
      </c>
      <c r="F184" s="32" t="s">
        <v>150</v>
      </c>
      <c r="G184">
        <f>E184/SQRT(9)</f>
        <v>5</v>
      </c>
    </row>
    <row r="186" spans="2:3" ht="12">
      <c r="B186" t="s">
        <v>16</v>
      </c>
      <c r="C186" t="s">
        <v>16</v>
      </c>
    </row>
    <row r="187" spans="1:6" ht="12">
      <c r="A187" s="15" t="s">
        <v>11</v>
      </c>
      <c r="B187" t="s">
        <v>24</v>
      </c>
      <c r="C187" t="s">
        <v>25</v>
      </c>
      <c r="E187" t="s">
        <v>69</v>
      </c>
      <c r="F187" t="s">
        <v>70</v>
      </c>
    </row>
    <row r="188" spans="1:6" ht="12">
      <c r="A188">
        <v>50</v>
      </c>
      <c r="B188">
        <f aca="true" t="shared" si="0" ref="B188:B251">(1/(SQRT(2*3.14159265)*$E$184)*EXP(-0.5*($A188-$E$183)^2/($E$184^2)))</f>
        <v>0.00010281859981148411</v>
      </c>
      <c r="C188">
        <f aca="true" t="shared" si="1" ref="C188:C251">(1/(SQRT(2*3.14159265)*$G$184)*EXP(-0.5*($A188-$E$183)^2/($G$184^2)))</f>
        <v>1.5389197262205196E-23</v>
      </c>
      <c r="E188">
        <v>-4</v>
      </c>
      <c r="F188">
        <v>0.0067082</v>
      </c>
    </row>
    <row r="189" spans="1:6" ht="12">
      <c r="A189">
        <v>51</v>
      </c>
      <c r="B189">
        <f t="shared" si="0"/>
        <v>0.00012811986469666637</v>
      </c>
      <c r="C189">
        <f t="shared" si="1"/>
        <v>1.114600005180954E-22</v>
      </c>
      <c r="E189">
        <v>-3.9166667</v>
      </c>
      <c r="F189">
        <v>0.00729499</v>
      </c>
    </row>
    <row r="190" spans="1:6" ht="12">
      <c r="A190">
        <v>52</v>
      </c>
      <c r="B190">
        <f t="shared" si="0"/>
        <v>0.00015893921352179674</v>
      </c>
      <c r="C190">
        <f t="shared" si="1"/>
        <v>7.756223867925309E-22</v>
      </c>
      <c r="E190">
        <v>-3.8333333</v>
      </c>
      <c r="F190">
        <v>0.00794145</v>
      </c>
    </row>
    <row r="191" spans="1:6" ht="12">
      <c r="A191">
        <v>53</v>
      </c>
      <c r="B191">
        <f t="shared" si="0"/>
        <v>0.00019629780813770872</v>
      </c>
      <c r="C191">
        <f t="shared" si="1"/>
        <v>5.185729405163557E-21</v>
      </c>
      <c r="E191">
        <v>-3.75</v>
      </c>
      <c r="F191">
        <v>0.00865439</v>
      </c>
    </row>
    <row r="192" spans="1:6" ht="12">
      <c r="A192">
        <v>54</v>
      </c>
      <c r="B192">
        <f t="shared" si="0"/>
        <v>0.00024136241533918433</v>
      </c>
      <c r="C192">
        <f t="shared" si="1"/>
        <v>3.331176066663045E-20</v>
      </c>
      <c r="E192">
        <v>-3.6666667</v>
      </c>
      <c r="F192">
        <v>0.00944144</v>
      </c>
    </row>
    <row r="193" spans="1:6" ht="12">
      <c r="A193">
        <v>55</v>
      </c>
      <c r="B193">
        <f t="shared" si="0"/>
        <v>0.0002954565609646713</v>
      </c>
      <c r="C193">
        <f t="shared" si="1"/>
        <v>2.055954715508418E-19</v>
      </c>
      <c r="E193">
        <v>-3.5833333</v>
      </c>
      <c r="F193">
        <v>0.01031117</v>
      </c>
    </row>
    <row r="194" spans="1:6" ht="12">
      <c r="A194">
        <v>56</v>
      </c>
      <c r="B194">
        <f t="shared" si="0"/>
        <v>0.0003600704122853452</v>
      </c>
      <c r="C194">
        <f t="shared" si="1"/>
        <v>1.219151626609034E-18</v>
      </c>
      <c r="E194">
        <v>-3.5</v>
      </c>
      <c r="F194">
        <v>0.01127322</v>
      </c>
    </row>
    <row r="195" spans="1:6" ht="12">
      <c r="A195">
        <v>57</v>
      </c>
      <c r="B195">
        <f t="shared" si="0"/>
        <v>0.0004368688061838324</v>
      </c>
      <c r="C195">
        <f t="shared" si="1"/>
        <v>6.945925501100852E-18</v>
      </c>
      <c r="E195">
        <v>-3.4166667</v>
      </c>
      <c r="F195">
        <v>0.01233839</v>
      </c>
    </row>
    <row r="196" spans="1:6" ht="12">
      <c r="A196">
        <v>58</v>
      </c>
      <c r="B196">
        <f t="shared" si="0"/>
        <v>0.0005276967725001549</v>
      </c>
      <c r="C196">
        <f t="shared" si="1"/>
        <v>3.802163077988229E-17</v>
      </c>
      <c r="E196">
        <v>-3.3333333</v>
      </c>
      <c r="F196">
        <v>0.01351887</v>
      </c>
    </row>
    <row r="197" spans="1:6" ht="12">
      <c r="A197">
        <v>59</v>
      </c>
      <c r="B197">
        <f t="shared" si="0"/>
        <v>0.0006345818440517036</v>
      </c>
      <c r="C197">
        <f t="shared" si="1"/>
        <v>1.9996757508419166E-16</v>
      </c>
      <c r="E197">
        <v>-3.25</v>
      </c>
      <c r="F197">
        <v>0.0148283</v>
      </c>
    </row>
    <row r="198" spans="1:6" ht="12">
      <c r="A198">
        <v>60</v>
      </c>
      <c r="B198">
        <f t="shared" si="0"/>
        <v>0.0007597324020205564</v>
      </c>
      <c r="C198">
        <f t="shared" si="1"/>
        <v>1.0104542172846843E-15</v>
      </c>
      <c r="E198">
        <v>-3.1666667</v>
      </c>
      <c r="F198">
        <v>0.01628205</v>
      </c>
    </row>
    <row r="199" spans="1:6" ht="12">
      <c r="A199">
        <v>61</v>
      </c>
      <c r="B199">
        <f t="shared" si="0"/>
        <v>0.000905531282763068</v>
      </c>
      <c r="C199">
        <f t="shared" si="1"/>
        <v>4.9057105741956424E-15</v>
      </c>
      <c r="E199">
        <v>-3.0833333</v>
      </c>
      <c r="F199">
        <v>0.01789734</v>
      </c>
    </row>
    <row r="200" spans="1:6" ht="12">
      <c r="A200">
        <v>62</v>
      </c>
      <c r="B200">
        <f t="shared" si="0"/>
        <v>0.0010745238748571771</v>
      </c>
      <c r="C200">
        <f t="shared" si="1"/>
        <v>2.2883129816676628E-14</v>
      </c>
      <c r="E200">
        <v>-3</v>
      </c>
      <c r="F200">
        <v>0.0196935</v>
      </c>
    </row>
    <row r="201" spans="1:6" ht="12">
      <c r="A201">
        <v>63</v>
      </c>
      <c r="B201">
        <f t="shared" si="0"/>
        <v>0.0012693999684352682</v>
      </c>
      <c r="C201">
        <f t="shared" si="1"/>
        <v>1.0255507279452673E-13</v>
      </c>
      <c r="E201">
        <v>-2.9166667</v>
      </c>
      <c r="F201">
        <v>0.02169218</v>
      </c>
    </row>
    <row r="202" spans="1:6" ht="12">
      <c r="A202">
        <v>64</v>
      </c>
      <c r="B202">
        <f t="shared" si="0"/>
        <v>0.0014929686871758424</v>
      </c>
      <c r="C202">
        <f t="shared" si="1"/>
        <v>4.415979928797274E-13</v>
      </c>
      <c r="E202">
        <v>-2.8333333</v>
      </c>
      <c r="F202">
        <v>0.02391761</v>
      </c>
    </row>
    <row r="203" spans="1:6" ht="12">
      <c r="A203">
        <v>65</v>
      </c>
      <c r="B203">
        <f t="shared" si="0"/>
        <v>0.001748125940579395</v>
      </c>
      <c r="C203">
        <f t="shared" si="1"/>
        <v>1.8269440827167124E-12</v>
      </c>
      <c r="E203">
        <v>-2.75</v>
      </c>
      <c r="F203">
        <v>0.02639684</v>
      </c>
    </row>
    <row r="204" spans="1:6" ht="12">
      <c r="A204">
        <v>66</v>
      </c>
      <c r="B204">
        <f t="shared" si="0"/>
        <v>0.002037813983023302</v>
      </c>
      <c r="C204">
        <f t="shared" si="1"/>
        <v>7.261923007732552E-12</v>
      </c>
      <c r="E204">
        <v>-2.6666667</v>
      </c>
      <c r="F204">
        <v>0.02916</v>
      </c>
    </row>
    <row r="205" spans="1:6" ht="12">
      <c r="A205">
        <v>67</v>
      </c>
      <c r="B205">
        <f t="shared" si="0"/>
        <v>0.0023649728577666168</v>
      </c>
      <c r="C205">
        <f t="shared" si="1"/>
        <v>2.7733599899151366E-11</v>
      </c>
      <c r="E205">
        <v>-2.5833333</v>
      </c>
      <c r="F205">
        <v>0.03224058</v>
      </c>
    </row>
    <row r="206" spans="1:6" ht="12">
      <c r="A206">
        <v>68</v>
      </c>
      <c r="B206">
        <f t="shared" si="0"/>
        <v>0.0027324837379093044</v>
      </c>
      <c r="C206">
        <f t="shared" si="1"/>
        <v>1.0176280569104159E-10</v>
      </c>
      <c r="E206">
        <v>-2.5</v>
      </c>
      <c r="F206">
        <v>0.03567562</v>
      </c>
    </row>
    <row r="207" spans="1:6" ht="12">
      <c r="A207">
        <v>69</v>
      </c>
      <c r="B207">
        <f t="shared" si="0"/>
        <v>0.0031431044495205326</v>
      </c>
      <c r="C207">
        <f t="shared" si="1"/>
        <v>3.587567817977868E-10</v>
      </c>
      <c r="E207">
        <v>-2.4166667</v>
      </c>
      <c r="F207">
        <v>0.03950598</v>
      </c>
    </row>
    <row r="208" spans="1:6" ht="12">
      <c r="A208">
        <v>70</v>
      </c>
      <c r="B208">
        <f t="shared" si="0"/>
        <v>0.0035993977696023257</v>
      </c>
      <c r="C208">
        <f t="shared" si="1"/>
        <v>1.2151765706589277E-09</v>
      </c>
      <c r="E208">
        <v>-2.3333333</v>
      </c>
      <c r="F208">
        <v>0.04377642</v>
      </c>
    </row>
    <row r="209" spans="1:6" ht="12">
      <c r="A209">
        <v>71</v>
      </c>
      <c r="B209">
        <f t="shared" si="0"/>
        <v>0.004103653425634371</v>
      </c>
      <c r="C209">
        <f t="shared" si="1"/>
        <v>3.954639283508351E-09</v>
      </c>
      <c r="E209">
        <v>-2.25</v>
      </c>
      <c r="F209">
        <v>0.04853569</v>
      </c>
    </row>
    <row r="210" spans="1:6" ht="12">
      <c r="A210">
        <v>72</v>
      </c>
      <c r="B210">
        <f t="shared" si="0"/>
        <v>0.004657805074055504</v>
      </c>
      <c r="C210">
        <f t="shared" si="1"/>
        <v>1.2365241007396362E-08</v>
      </c>
      <c r="E210">
        <v>-2.1666667</v>
      </c>
      <c r="F210">
        <v>0.05383648</v>
      </c>
    </row>
    <row r="211" spans="1:6" ht="12">
      <c r="A211">
        <v>73</v>
      </c>
      <c r="B211">
        <f t="shared" si="0"/>
        <v>0.005263343889733399</v>
      </c>
      <c r="C211">
        <f t="shared" si="1"/>
        <v>3.7147236912329305E-08</v>
      </c>
      <c r="E211">
        <v>-2.0833333</v>
      </c>
      <c r="F211">
        <v>0.05973515</v>
      </c>
    </row>
    <row r="212" spans="1:6" ht="12">
      <c r="A212">
        <v>74</v>
      </c>
      <c r="B212">
        <f t="shared" si="0"/>
        <v>0.005921230742755787</v>
      </c>
      <c r="C212">
        <f t="shared" si="1"/>
        <v>1.072207069552112E-07</v>
      </c>
      <c r="E212">
        <v>-2</v>
      </c>
      <c r="F212">
        <v>0.06629126</v>
      </c>
    </row>
    <row r="213" spans="1:6" ht="12">
      <c r="A213">
        <v>75</v>
      </c>
      <c r="B213">
        <f t="shared" si="0"/>
        <v>0.006631809256638885</v>
      </c>
      <c r="C213">
        <f t="shared" si="1"/>
        <v>2.9734390311674196E-07</v>
      </c>
      <c r="E213">
        <v>-1.9166667</v>
      </c>
      <c r="F213">
        <v>0.07356679</v>
      </c>
    </row>
    <row r="214" spans="1:6" ht="12">
      <c r="A214">
        <v>76</v>
      </c>
      <c r="B214">
        <f t="shared" si="0"/>
        <v>0.007394722316188554</v>
      </c>
      <c r="C214">
        <f t="shared" si="1"/>
        <v>7.922598186590592E-07</v>
      </c>
      <c r="E214">
        <v>-1.8333333</v>
      </c>
      <c r="F214">
        <v>0.08162493</v>
      </c>
    </row>
    <row r="215" spans="1:6" ht="12">
      <c r="A215">
        <v>77</v>
      </c>
      <c r="B215">
        <f t="shared" si="0"/>
        <v>0.008208834806413283</v>
      </c>
      <c r="C215">
        <f t="shared" si="1"/>
        <v>2.0281704142561093E-06</v>
      </c>
      <c r="E215">
        <v>-1.75</v>
      </c>
      <c r="F215">
        <v>0.09052845</v>
      </c>
    </row>
    <row r="216" spans="1:6" ht="12">
      <c r="A216">
        <v>78</v>
      </c>
      <c r="B216">
        <f t="shared" si="0"/>
        <v>0.0090721654993351</v>
      </c>
      <c r="C216">
        <f t="shared" si="1"/>
        <v>4.988494260860807E-06</v>
      </c>
      <c r="E216">
        <v>-1.6666667</v>
      </c>
      <c r="F216">
        <v>0.10033742</v>
      </c>
    </row>
    <row r="217" spans="1:6" ht="12">
      <c r="A217">
        <v>79</v>
      </c>
      <c r="B217">
        <f t="shared" si="0"/>
        <v>0.009981831048085942</v>
      </c>
      <c r="C217">
        <f t="shared" si="1"/>
        <v>1.1788613558043195E-05</v>
      </c>
      <c r="E217">
        <v>-1.5833333</v>
      </c>
      <c r="F217">
        <v>0.11110625</v>
      </c>
    </row>
    <row r="218" spans="1:6" ht="12">
      <c r="A218">
        <v>80</v>
      </c>
      <c r="B218">
        <f t="shared" si="0"/>
        <v>0.010934004984646535</v>
      </c>
      <c r="C218">
        <f t="shared" si="1"/>
        <v>2.6766045168269398E-05</v>
      </c>
      <c r="E218">
        <v>-1.5</v>
      </c>
      <c r="F218">
        <v>0.12288</v>
      </c>
    </row>
    <row r="219" spans="1:6" ht="12">
      <c r="A219">
        <v>81</v>
      </c>
      <c r="B219">
        <f t="shared" si="0"/>
        <v>0.011923894439781885</v>
      </c>
      <c r="C219">
        <f t="shared" si="1"/>
        <v>5.838938519165184E-05</v>
      </c>
      <c r="E219">
        <v>-1.4166667</v>
      </c>
      <c r="F219">
        <v>0.1356898</v>
      </c>
    </row>
    <row r="220" spans="1:6" ht="12">
      <c r="A220">
        <v>82</v>
      </c>
      <c r="B220">
        <f t="shared" si="0"/>
        <v>0.012945737006277193</v>
      </c>
      <c r="C220">
        <f t="shared" si="1"/>
        <v>0.00012238038609267433</v>
      </c>
      <c r="E220">
        <v>-1.3333333</v>
      </c>
      <c r="F220">
        <v>0.1495475</v>
      </c>
    </row>
    <row r="221" spans="1:6" ht="12">
      <c r="A221">
        <v>83</v>
      </c>
      <c r="B221">
        <f t="shared" si="0"/>
        <v>0.013992819749642843</v>
      </c>
      <c r="C221">
        <f t="shared" si="1"/>
        <v>0.00024644383383540524</v>
      </c>
      <c r="E221">
        <v>-1.25</v>
      </c>
      <c r="F221">
        <v>0.16443951</v>
      </c>
    </row>
    <row r="222" spans="1:6" ht="12">
      <c r="A222">
        <v>84</v>
      </c>
      <c r="B222">
        <f t="shared" si="0"/>
        <v>0.015057521839744493</v>
      </c>
      <c r="C222">
        <f t="shared" si="1"/>
        <v>0.00047681764056539016</v>
      </c>
      <c r="E222">
        <v>-1.1666667</v>
      </c>
      <c r="F222">
        <v>0.18032014</v>
      </c>
    </row>
    <row r="223" spans="1:6" ht="12">
      <c r="A223">
        <v>85</v>
      </c>
      <c r="B223">
        <f t="shared" si="0"/>
        <v>0.01613138164382595</v>
      </c>
      <c r="C223">
        <f t="shared" si="1"/>
        <v>0.0008863696828940137</v>
      </c>
      <c r="E223">
        <v>-1.0833333</v>
      </c>
      <c r="F223">
        <v>0.19710462</v>
      </c>
    </row>
    <row r="224" spans="1:6" ht="12">
      <c r="A224">
        <v>86</v>
      </c>
      <c r="B224">
        <f t="shared" si="0"/>
        <v>0.017205188403379073</v>
      </c>
      <c r="C224">
        <f t="shared" si="1"/>
        <v>0.0015830903175004646</v>
      </c>
      <c r="E224">
        <v>-1</v>
      </c>
      <c r="F224">
        <v>0.21466253</v>
      </c>
    </row>
    <row r="225" spans="1:6" ht="12">
      <c r="A225">
        <v>87</v>
      </c>
      <c r="B225">
        <f t="shared" si="0"/>
        <v>0.018269097836906306</v>
      </c>
      <c r="C225">
        <f t="shared" si="1"/>
        <v>0.0027165938482892034</v>
      </c>
      <c r="E225">
        <v>-0.9166667</v>
      </c>
      <c r="F225">
        <v>0.23281209</v>
      </c>
    </row>
    <row r="226" spans="1:6" ht="12">
      <c r="A226">
        <v>88</v>
      </c>
      <c r="B226">
        <f t="shared" si="0"/>
        <v>0.019312770195132875</v>
      </c>
      <c r="C226">
        <f t="shared" si="1"/>
        <v>0.0044789060615275265</v>
      </c>
      <c r="E226">
        <v>-0.8333333</v>
      </c>
      <c r="F226">
        <v>0.25131635</v>
      </c>
    </row>
    <row r="227" spans="1:6" ht="12">
      <c r="A227">
        <v>89</v>
      </c>
      <c r="B227">
        <f t="shared" si="0"/>
        <v>0.020325528475647125</v>
      </c>
      <c r="C227">
        <f t="shared" si="1"/>
        <v>0.007094918573299849</v>
      </c>
      <c r="E227">
        <v>-0.75</v>
      </c>
      <c r="F227">
        <v>0.26988208</v>
      </c>
    </row>
    <row r="228" spans="1:6" ht="12">
      <c r="A228">
        <v>90</v>
      </c>
      <c r="B228">
        <f t="shared" si="0"/>
        <v>0.021296533713657563</v>
      </c>
      <c r="C228">
        <f t="shared" si="1"/>
        <v>0.010798193308806976</v>
      </c>
      <c r="E228">
        <v>-0.6666667</v>
      </c>
      <c r="F228">
        <v>0.28816255</v>
      </c>
    </row>
    <row r="229" spans="1:6" ht="12">
      <c r="A229">
        <v>91</v>
      </c>
      <c r="B229">
        <f t="shared" si="0"/>
        <v>0.022214973538812126</v>
      </c>
      <c r="C229">
        <f t="shared" si="1"/>
        <v>0.015790031669200198</v>
      </c>
      <c r="E229">
        <v>-0.5833333</v>
      </c>
      <c r="F229">
        <v>0.30576476</v>
      </c>
    </row>
    <row r="230" spans="1:6" ht="12">
      <c r="A230">
        <v>92</v>
      </c>
      <c r="B230">
        <f t="shared" si="0"/>
        <v>0.023070259558308995</v>
      </c>
      <c r="C230">
        <f t="shared" si="1"/>
        <v>0.022184166948565662</v>
      </c>
      <c r="E230">
        <v>-0.5</v>
      </c>
      <c r="F230">
        <v>0.32226187</v>
      </c>
    </row>
    <row r="231" spans="1:6" ht="12">
      <c r="A231">
        <v>93</v>
      </c>
      <c r="B231">
        <f t="shared" si="0"/>
        <v>0.0238522286248255</v>
      </c>
      <c r="C231">
        <f t="shared" si="1"/>
        <v>0.029945493144257825</v>
      </c>
      <c r="E231">
        <v>-0.4166667</v>
      </c>
      <c r="F231">
        <v>0.33721066</v>
      </c>
    </row>
    <row r="232" spans="1:6" ht="12">
      <c r="A232">
        <v>94</v>
      </c>
      <c r="B232">
        <f t="shared" si="0"/>
        <v>0.024551342700915215</v>
      </c>
      <c r="C232">
        <f t="shared" si="1"/>
        <v>0.03883721101883157</v>
      </c>
      <c r="E232">
        <v>-0.3333333</v>
      </c>
      <c r="F232">
        <v>0.35017345</v>
      </c>
    </row>
    <row r="233" spans="1:6" ht="12">
      <c r="A233">
        <v>95</v>
      </c>
      <c r="B233">
        <f t="shared" si="0"/>
        <v>0.025158881860573648</v>
      </c>
      <c r="C233">
        <f t="shared" si="1"/>
        <v>0.048394144931477846</v>
      </c>
      <c r="E233">
        <v>-0.25</v>
      </c>
      <c r="F233">
        <v>0.36074292</v>
      </c>
    </row>
    <row r="234" spans="1:6" ht="12">
      <c r="A234">
        <v>96</v>
      </c>
      <c r="B234">
        <f t="shared" si="0"/>
        <v>0.025667124987732076</v>
      </c>
      <c r="C234">
        <f t="shared" si="1"/>
        <v>0.057938310585398625</v>
      </c>
      <c r="E234">
        <v>-0.1666667</v>
      </c>
      <c r="F234">
        <v>0.36856789</v>
      </c>
    </row>
    <row r="235" spans="1:6" ht="12">
      <c r="A235">
        <v>97</v>
      </c>
      <c r="B235">
        <f t="shared" si="0"/>
        <v>0.026069512946591433</v>
      </c>
      <c r="C235">
        <f t="shared" si="1"/>
        <v>0.06664492061643637</v>
      </c>
      <c r="E235">
        <v>-0.0833333</v>
      </c>
      <c r="F235">
        <v>0.37337733</v>
      </c>
    </row>
    <row r="236" spans="1:6" ht="12">
      <c r="A236">
        <v>98</v>
      </c>
      <c r="B236">
        <f t="shared" si="0"/>
        <v>0.02636078940744864</v>
      </c>
      <c r="C236">
        <f t="shared" si="1"/>
        <v>0.07365402810274564</v>
      </c>
      <c r="E236">
        <v>0</v>
      </c>
      <c r="F236">
        <v>0.375</v>
      </c>
    </row>
    <row r="237" spans="1:6" ht="12">
      <c r="A237">
        <v>99</v>
      </c>
      <c r="B237">
        <f t="shared" si="0"/>
        <v>0.026537115102758347</v>
      </c>
      <c r="C237">
        <f t="shared" si="1"/>
        <v>0.0782085388397743</v>
      </c>
      <c r="E237">
        <v>0.08333333</v>
      </c>
      <c r="F237">
        <v>0.37337733</v>
      </c>
    </row>
    <row r="238" spans="1:6" ht="12">
      <c r="A238">
        <v>100</v>
      </c>
      <c r="B238">
        <f t="shared" si="0"/>
        <v>0.026596152041957442</v>
      </c>
      <c r="C238">
        <f t="shared" si="1"/>
        <v>0.07978845612587232</v>
      </c>
      <c r="E238">
        <v>0.16666667</v>
      </c>
      <c r="F238">
        <v>0.36856789</v>
      </c>
    </row>
    <row r="239" spans="1:6" ht="12">
      <c r="A239">
        <v>101</v>
      </c>
      <c r="B239">
        <f t="shared" si="0"/>
        <v>0.026537115102758347</v>
      </c>
      <c r="C239">
        <f t="shared" si="1"/>
        <v>0.0782085388397743</v>
      </c>
      <c r="E239">
        <v>0.25</v>
      </c>
      <c r="F239">
        <v>0.36074292</v>
      </c>
    </row>
    <row r="240" spans="1:6" ht="12">
      <c r="A240">
        <v>102</v>
      </c>
      <c r="B240">
        <f t="shared" si="0"/>
        <v>0.02636078940744864</v>
      </c>
      <c r="C240">
        <f t="shared" si="1"/>
        <v>0.07365402810274564</v>
      </c>
      <c r="E240">
        <v>0.33333333</v>
      </c>
      <c r="F240">
        <v>0.35017345</v>
      </c>
    </row>
    <row r="241" spans="1:6" ht="12">
      <c r="A241">
        <v>103</v>
      </c>
      <c r="B241">
        <f t="shared" si="0"/>
        <v>0.026069512946591433</v>
      </c>
      <c r="C241">
        <f t="shared" si="1"/>
        <v>0.06664492061643637</v>
      </c>
      <c r="E241">
        <v>0.41666667</v>
      </c>
      <c r="F241">
        <v>0.33721066</v>
      </c>
    </row>
    <row r="242" spans="1:6" ht="12">
      <c r="A242">
        <v>104</v>
      </c>
      <c r="B242">
        <f t="shared" si="0"/>
        <v>0.025667124987732076</v>
      </c>
      <c r="C242">
        <f t="shared" si="1"/>
        <v>0.057938310585398625</v>
      </c>
      <c r="E242">
        <v>0.5</v>
      </c>
      <c r="F242">
        <v>0.32226187</v>
      </c>
    </row>
    <row r="243" spans="1:6" ht="12">
      <c r="A243">
        <v>105</v>
      </c>
      <c r="B243">
        <f t="shared" si="0"/>
        <v>0.025158881860573648</v>
      </c>
      <c r="C243">
        <f t="shared" si="1"/>
        <v>0.048394144931477846</v>
      </c>
      <c r="E243">
        <v>0.58333333</v>
      </c>
      <c r="F243">
        <v>0.30576476</v>
      </c>
    </row>
    <row r="244" spans="1:6" ht="12">
      <c r="A244">
        <v>106</v>
      </c>
      <c r="B244">
        <f t="shared" si="0"/>
        <v>0.024551342700915215</v>
      </c>
      <c r="C244">
        <f t="shared" si="1"/>
        <v>0.03883721101883157</v>
      </c>
      <c r="E244">
        <v>0.66666667</v>
      </c>
      <c r="F244">
        <v>0.28816255</v>
      </c>
    </row>
    <row r="245" spans="1:6" ht="12">
      <c r="A245">
        <v>107</v>
      </c>
      <c r="B245">
        <f t="shared" si="0"/>
        <v>0.0238522286248255</v>
      </c>
      <c r="C245">
        <f t="shared" si="1"/>
        <v>0.029945493144257825</v>
      </c>
      <c r="E245">
        <v>0.75</v>
      </c>
      <c r="F245">
        <v>0.26988208</v>
      </c>
    </row>
    <row r="246" spans="1:6" ht="12">
      <c r="A246">
        <v>108</v>
      </c>
      <c r="B246">
        <f t="shared" si="0"/>
        <v>0.023070259558308995</v>
      </c>
      <c r="C246">
        <f t="shared" si="1"/>
        <v>0.022184166948565662</v>
      </c>
      <c r="E246">
        <v>0.83333333</v>
      </c>
      <c r="F246">
        <v>0.25131635</v>
      </c>
    </row>
    <row r="247" spans="1:6" ht="12">
      <c r="A247">
        <v>109</v>
      </c>
      <c r="B247">
        <f t="shared" si="0"/>
        <v>0.022214973538812126</v>
      </c>
      <c r="C247">
        <f t="shared" si="1"/>
        <v>0.015790031669200198</v>
      </c>
      <c r="E247">
        <v>0.91666667</v>
      </c>
      <c r="F247">
        <v>0.23281209</v>
      </c>
    </row>
    <row r="248" spans="1:6" ht="12">
      <c r="A248">
        <v>110</v>
      </c>
      <c r="B248">
        <f t="shared" si="0"/>
        <v>0.021296533713657563</v>
      </c>
      <c r="C248">
        <f t="shared" si="1"/>
        <v>0.010798193308806976</v>
      </c>
      <c r="E248">
        <v>1</v>
      </c>
      <c r="F248">
        <v>0.21466253</v>
      </c>
    </row>
    <row r="249" spans="1:6" ht="12">
      <c r="A249">
        <v>111</v>
      </c>
      <c r="B249">
        <f t="shared" si="0"/>
        <v>0.020325528475647125</v>
      </c>
      <c r="C249">
        <f t="shared" si="1"/>
        <v>0.007094918573299849</v>
      </c>
      <c r="E249">
        <v>1.08333333</v>
      </c>
      <c r="F249">
        <v>0.19710462</v>
      </c>
    </row>
    <row r="250" spans="1:6" ht="12">
      <c r="A250">
        <v>112</v>
      </c>
      <c r="B250">
        <f t="shared" si="0"/>
        <v>0.019312770195132875</v>
      </c>
      <c r="C250">
        <f t="shared" si="1"/>
        <v>0.0044789060615275265</v>
      </c>
      <c r="E250">
        <v>1.16666667</v>
      </c>
      <c r="F250">
        <v>0.18032014</v>
      </c>
    </row>
    <row r="251" spans="1:6" ht="12">
      <c r="A251">
        <v>113</v>
      </c>
      <c r="B251">
        <f t="shared" si="0"/>
        <v>0.018269097836906306</v>
      </c>
      <c r="C251">
        <f t="shared" si="1"/>
        <v>0.0027165938482892034</v>
      </c>
      <c r="E251">
        <v>1.25</v>
      </c>
      <c r="F251">
        <v>0.16443951</v>
      </c>
    </row>
    <row r="252" spans="1:6" ht="12">
      <c r="A252">
        <v>114</v>
      </c>
      <c r="B252">
        <f aca="true" t="shared" si="2" ref="B252:B288">(1/(SQRT(2*3.14159265)*$E$184)*EXP(-0.5*($A252-$E$183)^2/($E$184^2)))</f>
        <v>0.017205188403379073</v>
      </c>
      <c r="C252">
        <f aca="true" t="shared" si="3" ref="C252:C288">(1/(SQRT(2*3.14159265)*$G$184)*EXP(-0.5*($A252-$E$183)^2/($G$184^2)))</f>
        <v>0.0015830903175004646</v>
      </c>
      <c r="E252">
        <v>1.33333333</v>
      </c>
      <c r="F252">
        <v>0.1495475</v>
      </c>
    </row>
    <row r="253" spans="1:6" ht="12">
      <c r="A253">
        <v>115</v>
      </c>
      <c r="B253">
        <f t="shared" si="2"/>
        <v>0.01613138164382595</v>
      </c>
      <c r="C253">
        <f t="shared" si="3"/>
        <v>0.0008863696828940137</v>
      </c>
      <c r="E253">
        <v>1.41666667</v>
      </c>
      <c r="F253">
        <v>0.1356898</v>
      </c>
    </row>
    <row r="254" spans="1:6" ht="12">
      <c r="A254">
        <v>116</v>
      </c>
      <c r="B254">
        <f t="shared" si="2"/>
        <v>0.015057521839744493</v>
      </c>
      <c r="C254">
        <f t="shared" si="3"/>
        <v>0.00047681764056539016</v>
      </c>
      <c r="E254">
        <v>1.5</v>
      </c>
      <c r="F254">
        <v>0.12288</v>
      </c>
    </row>
    <row r="255" spans="1:6" ht="12">
      <c r="A255">
        <v>117</v>
      </c>
      <c r="B255">
        <f t="shared" si="2"/>
        <v>0.013992819749642843</v>
      </c>
      <c r="C255">
        <f t="shared" si="3"/>
        <v>0.00024644383383540524</v>
      </c>
      <c r="E255">
        <v>1.58333333</v>
      </c>
      <c r="F255">
        <v>0.11110625</v>
      </c>
    </row>
    <row r="256" spans="1:6" ht="12">
      <c r="A256">
        <v>118</v>
      </c>
      <c r="B256">
        <f t="shared" si="2"/>
        <v>0.012945737006277193</v>
      </c>
      <c r="C256">
        <f t="shared" si="3"/>
        <v>0.00012238038609267433</v>
      </c>
      <c r="E256">
        <v>1.66666667</v>
      </c>
      <c r="F256">
        <v>0.10033742</v>
      </c>
    </row>
    <row r="257" spans="1:6" ht="12">
      <c r="A257">
        <v>119</v>
      </c>
      <c r="B257">
        <f t="shared" si="2"/>
        <v>0.011923894439781885</v>
      </c>
      <c r="C257">
        <f t="shared" si="3"/>
        <v>5.838938519165184E-05</v>
      </c>
      <c r="E257">
        <v>1.75</v>
      </c>
      <c r="F257">
        <v>0.09052845</v>
      </c>
    </row>
    <row r="258" spans="1:6" ht="12">
      <c r="A258">
        <v>120</v>
      </c>
      <c r="B258">
        <f t="shared" si="2"/>
        <v>0.010934004984646535</v>
      </c>
      <c r="C258">
        <f t="shared" si="3"/>
        <v>2.6766045168269398E-05</v>
      </c>
      <c r="E258">
        <v>1.83333333</v>
      </c>
      <c r="F258">
        <v>0.08162493</v>
      </c>
    </row>
    <row r="259" spans="1:6" ht="12">
      <c r="A259">
        <v>121</v>
      </c>
      <c r="B259">
        <f t="shared" si="2"/>
        <v>0.009981831048085942</v>
      </c>
      <c r="C259">
        <f t="shared" si="3"/>
        <v>1.1788613558043195E-05</v>
      </c>
      <c r="E259">
        <v>1.91666667</v>
      </c>
      <c r="F259">
        <v>0.07356679</v>
      </c>
    </row>
    <row r="260" spans="1:6" ht="12">
      <c r="A260">
        <v>122</v>
      </c>
      <c r="B260">
        <f t="shared" si="2"/>
        <v>0.0090721654993351</v>
      </c>
      <c r="C260">
        <f t="shared" si="3"/>
        <v>4.988494260860807E-06</v>
      </c>
      <c r="E260">
        <v>2</v>
      </c>
      <c r="F260">
        <v>0.06629126</v>
      </c>
    </row>
    <row r="261" spans="1:6" ht="12">
      <c r="A261">
        <v>123</v>
      </c>
      <c r="B261">
        <f t="shared" si="2"/>
        <v>0.008208834806413283</v>
      </c>
      <c r="C261">
        <f t="shared" si="3"/>
        <v>2.0281704142561093E-06</v>
      </c>
      <c r="E261">
        <v>2.08333333</v>
      </c>
      <c r="F261">
        <v>0.05973515</v>
      </c>
    </row>
    <row r="262" spans="1:6" ht="12">
      <c r="A262">
        <v>124</v>
      </c>
      <c r="B262">
        <f t="shared" si="2"/>
        <v>0.007394722316188554</v>
      </c>
      <c r="C262">
        <f t="shared" si="3"/>
        <v>7.922598186590592E-07</v>
      </c>
      <c r="E262">
        <v>2.16666667</v>
      </c>
      <c r="F262">
        <v>0.05383648</v>
      </c>
    </row>
    <row r="263" spans="1:6" ht="12">
      <c r="A263">
        <v>125</v>
      </c>
      <c r="B263">
        <f t="shared" si="2"/>
        <v>0.006631809256638885</v>
      </c>
      <c r="C263">
        <f t="shared" si="3"/>
        <v>2.9734390311674196E-07</v>
      </c>
      <c r="E263">
        <v>2.25</v>
      </c>
      <c r="F263">
        <v>0.04853569</v>
      </c>
    </row>
    <row r="264" spans="1:6" ht="12">
      <c r="A264">
        <v>126</v>
      </c>
      <c r="B264">
        <f t="shared" si="2"/>
        <v>0.005921230742755787</v>
      </c>
      <c r="C264">
        <f t="shared" si="3"/>
        <v>1.072207069552112E-07</v>
      </c>
      <c r="E264">
        <v>2.33333333</v>
      </c>
      <c r="F264">
        <v>0.04377642</v>
      </c>
    </row>
    <row r="265" spans="1:6" ht="12">
      <c r="A265">
        <v>127</v>
      </c>
      <c r="B265">
        <f t="shared" si="2"/>
        <v>0.005263343889733399</v>
      </c>
      <c r="C265">
        <f t="shared" si="3"/>
        <v>3.7147236912329305E-08</v>
      </c>
      <c r="E265">
        <v>2.41666667</v>
      </c>
      <c r="F265">
        <v>0.03950598</v>
      </c>
    </row>
    <row r="266" spans="1:6" ht="12">
      <c r="A266">
        <v>128</v>
      </c>
      <c r="B266">
        <f t="shared" si="2"/>
        <v>0.004657805074055504</v>
      </c>
      <c r="C266">
        <f t="shared" si="3"/>
        <v>1.2365241007396362E-08</v>
      </c>
      <c r="E266">
        <v>2.5</v>
      </c>
      <c r="F266">
        <v>0.03567562</v>
      </c>
    </row>
    <row r="267" spans="1:6" ht="12">
      <c r="A267">
        <v>129</v>
      </c>
      <c r="B267">
        <f t="shared" si="2"/>
        <v>0.004103653425634371</v>
      </c>
      <c r="C267">
        <f t="shared" si="3"/>
        <v>3.954639283508351E-09</v>
      </c>
      <c r="E267">
        <v>2.58333333</v>
      </c>
      <c r="F267">
        <v>0.03224058</v>
      </c>
    </row>
    <row r="268" spans="1:6" ht="12">
      <c r="A268">
        <v>130</v>
      </c>
      <c r="B268">
        <f t="shared" si="2"/>
        <v>0.0035993977696023257</v>
      </c>
      <c r="C268">
        <f t="shared" si="3"/>
        <v>1.2151765706589277E-09</v>
      </c>
      <c r="E268">
        <v>2.66666667</v>
      </c>
      <c r="F268">
        <v>0.02916</v>
      </c>
    </row>
    <row r="269" spans="1:6" ht="12">
      <c r="A269">
        <v>131</v>
      </c>
      <c r="B269">
        <f t="shared" si="2"/>
        <v>0.0031431044495205326</v>
      </c>
      <c r="C269">
        <f t="shared" si="3"/>
        <v>3.587567817977868E-10</v>
      </c>
      <c r="E269">
        <v>2.75</v>
      </c>
      <c r="F269">
        <v>0.02639684</v>
      </c>
    </row>
    <row r="270" spans="1:6" ht="12">
      <c r="A270">
        <v>132</v>
      </c>
      <c r="B270">
        <f t="shared" si="2"/>
        <v>0.0027324837379093044</v>
      </c>
      <c r="C270">
        <f t="shared" si="3"/>
        <v>1.0176280569104159E-10</v>
      </c>
      <c r="E270">
        <v>2.83333333</v>
      </c>
      <c r="F270">
        <v>0.02391761</v>
      </c>
    </row>
    <row r="271" spans="1:6" ht="12">
      <c r="A271">
        <v>133</v>
      </c>
      <c r="B271">
        <f t="shared" si="2"/>
        <v>0.0023649728577666168</v>
      </c>
      <c r="C271">
        <f t="shared" si="3"/>
        <v>2.7733599899151366E-11</v>
      </c>
      <c r="E271">
        <v>2.91666667</v>
      </c>
      <c r="F271">
        <v>0.02169218</v>
      </c>
    </row>
    <row r="272" spans="1:6" ht="12">
      <c r="A272">
        <v>134</v>
      </c>
      <c r="B272">
        <f t="shared" si="2"/>
        <v>0.002037813983023302</v>
      </c>
      <c r="C272">
        <f t="shared" si="3"/>
        <v>7.261923007732552E-12</v>
      </c>
      <c r="E272">
        <v>3</v>
      </c>
      <c r="F272">
        <v>0.0196935</v>
      </c>
    </row>
    <row r="273" spans="1:6" ht="12">
      <c r="A273">
        <v>135</v>
      </c>
      <c r="B273">
        <f t="shared" si="2"/>
        <v>0.001748125940579395</v>
      </c>
      <c r="C273">
        <f t="shared" si="3"/>
        <v>1.8269440827167124E-12</v>
      </c>
      <c r="E273">
        <v>3.08333333</v>
      </c>
      <c r="F273">
        <v>0.01789734</v>
      </c>
    </row>
    <row r="274" spans="1:6" ht="12">
      <c r="A274">
        <v>136</v>
      </c>
      <c r="B274">
        <f t="shared" si="2"/>
        <v>0.0014929686871758424</v>
      </c>
      <c r="C274">
        <f t="shared" si="3"/>
        <v>4.415979928797274E-13</v>
      </c>
      <c r="E274">
        <v>3.16666667</v>
      </c>
      <c r="F274">
        <v>0.01628205</v>
      </c>
    </row>
    <row r="275" spans="1:6" ht="12">
      <c r="A275">
        <v>137</v>
      </c>
      <c r="B275">
        <f t="shared" si="2"/>
        <v>0.0012693999684352682</v>
      </c>
      <c r="C275">
        <f t="shared" si="3"/>
        <v>1.0255507279452673E-13</v>
      </c>
      <c r="E275">
        <v>3.25</v>
      </c>
      <c r="F275">
        <v>0.0148283</v>
      </c>
    </row>
    <row r="276" spans="1:6" ht="12">
      <c r="A276">
        <v>138</v>
      </c>
      <c r="B276">
        <f t="shared" si="2"/>
        <v>0.0010745238748571771</v>
      </c>
      <c r="C276">
        <f t="shared" si="3"/>
        <v>2.2883129816676628E-14</v>
      </c>
      <c r="E276">
        <v>3.33333333</v>
      </c>
      <c r="F276">
        <v>0.01351887</v>
      </c>
    </row>
    <row r="277" spans="1:6" ht="12">
      <c r="A277">
        <v>139</v>
      </c>
      <c r="B277">
        <f t="shared" si="2"/>
        <v>0.000905531282763068</v>
      </c>
      <c r="C277">
        <f t="shared" si="3"/>
        <v>4.9057105741956424E-15</v>
      </c>
      <c r="E277">
        <v>3.41666667</v>
      </c>
      <c r="F277">
        <v>0.01233839</v>
      </c>
    </row>
    <row r="278" spans="1:6" ht="12">
      <c r="A278">
        <v>140</v>
      </c>
      <c r="B278">
        <f t="shared" si="2"/>
        <v>0.0007597324020205564</v>
      </c>
      <c r="C278">
        <f t="shared" si="3"/>
        <v>1.0104542172846843E-15</v>
      </c>
      <c r="E278">
        <v>3.5</v>
      </c>
      <c r="F278">
        <v>0.01127322</v>
      </c>
    </row>
    <row r="279" spans="1:6" ht="12">
      <c r="A279">
        <v>141</v>
      </c>
      <c r="B279">
        <f t="shared" si="2"/>
        <v>0.0006345818440517036</v>
      </c>
      <c r="C279">
        <f t="shared" si="3"/>
        <v>1.9996757508419166E-16</v>
      </c>
      <c r="E279">
        <v>3.58333333</v>
      </c>
      <c r="F279">
        <v>0.01031117</v>
      </c>
    </row>
    <row r="280" spans="1:6" ht="12">
      <c r="A280">
        <v>142</v>
      </c>
      <c r="B280">
        <f t="shared" si="2"/>
        <v>0.0005276967725001549</v>
      </c>
      <c r="C280">
        <f t="shared" si="3"/>
        <v>3.802163077988229E-17</v>
      </c>
      <c r="E280">
        <v>3.66666667</v>
      </c>
      <c r="F280">
        <v>0.00944144</v>
      </c>
    </row>
    <row r="281" spans="1:6" ht="12">
      <c r="A281">
        <v>143</v>
      </c>
      <c r="B281">
        <f t="shared" si="2"/>
        <v>0.0004368688061838324</v>
      </c>
      <c r="C281">
        <f t="shared" si="3"/>
        <v>6.945925501100852E-18</v>
      </c>
      <c r="E281">
        <v>3.75</v>
      </c>
      <c r="F281">
        <v>0.00865439</v>
      </c>
    </row>
    <row r="282" spans="1:6" ht="12">
      <c r="A282">
        <v>144</v>
      </c>
      <c r="B282">
        <f t="shared" si="2"/>
        <v>0.0003600704122853452</v>
      </c>
      <c r="C282">
        <f t="shared" si="3"/>
        <v>1.219151626609034E-18</v>
      </c>
      <c r="E282">
        <v>3.83333333</v>
      </c>
      <c r="F282">
        <v>0.00794145</v>
      </c>
    </row>
    <row r="283" spans="1:6" ht="12">
      <c r="A283">
        <v>145</v>
      </c>
      <c r="B283">
        <f t="shared" si="2"/>
        <v>0.0002954565609646713</v>
      </c>
      <c r="C283">
        <f t="shared" si="3"/>
        <v>2.055954715508418E-19</v>
      </c>
      <c r="E283">
        <v>3.91666667</v>
      </c>
      <c r="F283">
        <v>0.00729499</v>
      </c>
    </row>
    <row r="284" spans="1:6" ht="12">
      <c r="A284">
        <v>146</v>
      </c>
      <c r="B284">
        <f t="shared" si="2"/>
        <v>0.00024136241533918433</v>
      </c>
      <c r="C284">
        <f t="shared" si="3"/>
        <v>3.331176066663045E-20</v>
      </c>
      <c r="E284">
        <v>4</v>
      </c>
      <c r="F284">
        <v>0.0067082</v>
      </c>
    </row>
    <row r="285" spans="1:3" ht="12">
      <c r="A285">
        <v>147</v>
      </c>
      <c r="B285">
        <f t="shared" si="2"/>
        <v>0.00019629780813770872</v>
      </c>
      <c r="C285">
        <f t="shared" si="3"/>
        <v>5.185729405163557E-21</v>
      </c>
    </row>
    <row r="286" spans="1:3" ht="12">
      <c r="A286">
        <v>148</v>
      </c>
      <c r="B286">
        <f t="shared" si="2"/>
        <v>0.00015893921352179674</v>
      </c>
      <c r="C286">
        <f t="shared" si="3"/>
        <v>7.756223867925309E-22</v>
      </c>
    </row>
    <row r="287" spans="1:3" ht="12">
      <c r="A287">
        <v>149</v>
      </c>
      <c r="B287">
        <f t="shared" si="2"/>
        <v>0.00012811986469666637</v>
      </c>
      <c r="C287">
        <f t="shared" si="3"/>
        <v>1.114600005180954E-22</v>
      </c>
    </row>
    <row r="288" spans="1:3" ht="12">
      <c r="A288">
        <v>150</v>
      </c>
      <c r="B288">
        <f t="shared" si="2"/>
        <v>0.00010281859981148411</v>
      </c>
      <c r="C288">
        <f t="shared" si="3"/>
        <v>1.5389197262205196E-23</v>
      </c>
    </row>
  </sheetData>
  <sheetProtection/>
  <mergeCells count="1">
    <mergeCell ref="O118:P118"/>
  </mergeCells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COEE2" shapeId="459905" r:id="rId1"/>
    <oleObject progId="Equation.COEE2" shapeId="461461" r:id="rId2"/>
    <oleObject progId="Equation.COEE2" shapeId="2017197" r:id="rId3"/>
    <oleObject progId="Equation.COEE2" shapeId="2019494" r:id="rId4"/>
    <oleObject progId="Equation.COEE2" shapeId="21195977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" ht="12">
      <c r="F1" t="s">
        <v>319</v>
      </c>
    </row>
    <row r="2" spans="1:6" ht="12">
      <c r="A2" t="s">
        <v>87</v>
      </c>
      <c r="B2" s="23" t="s">
        <v>89</v>
      </c>
      <c r="C2" s="23"/>
      <c r="D2" s="23"/>
      <c r="F2" t="s">
        <v>320</v>
      </c>
    </row>
    <row r="3" ht="12">
      <c r="B3" t="s">
        <v>88</v>
      </c>
    </row>
    <row r="4" ht="12">
      <c r="F4" t="s">
        <v>321</v>
      </c>
    </row>
    <row r="5" spans="1:6" ht="12">
      <c r="A5" t="s">
        <v>313</v>
      </c>
      <c r="F5" t="s">
        <v>322</v>
      </c>
    </row>
    <row r="6" spans="1:4" ht="12">
      <c r="A6" t="s">
        <v>318</v>
      </c>
      <c r="D6" t="s">
        <v>314</v>
      </c>
    </row>
    <row r="7" spans="4:6" ht="12">
      <c r="D7" t="s">
        <v>315</v>
      </c>
      <c r="F7" t="s">
        <v>323</v>
      </c>
    </row>
    <row r="8" spans="4:6" ht="12">
      <c r="D8" t="s">
        <v>316</v>
      </c>
      <c r="F8" t="s">
        <v>324</v>
      </c>
    </row>
    <row r="9" ht="12">
      <c r="D9" t="s">
        <v>317</v>
      </c>
    </row>
    <row r="11" ht="12">
      <c r="A11" t="s">
        <v>90</v>
      </c>
    </row>
    <row r="13" ht="12">
      <c r="A13" t="s">
        <v>91</v>
      </c>
    </row>
    <row r="14" ht="12">
      <c r="A14" t="s">
        <v>108</v>
      </c>
    </row>
    <row r="16" ht="12">
      <c r="A16" t="s">
        <v>107</v>
      </c>
    </row>
    <row r="17" ht="12">
      <c r="A17" t="s">
        <v>109</v>
      </c>
    </row>
    <row r="19" ht="12.75">
      <c r="A19" t="s">
        <v>93</v>
      </c>
    </row>
    <row r="20" ht="12">
      <c r="B20" t="s">
        <v>92</v>
      </c>
    </row>
    <row r="23" spans="1:10" ht="12">
      <c r="A23" t="s">
        <v>325</v>
      </c>
      <c r="G23" t="s">
        <v>87</v>
      </c>
      <c r="H23" s="23" t="s">
        <v>89</v>
      </c>
      <c r="I23" s="23"/>
      <c r="J23" s="23"/>
    </row>
    <row r="24" spans="1:8" ht="12">
      <c r="A24" s="59" t="s">
        <v>326</v>
      </c>
      <c r="H24" t="s">
        <v>88</v>
      </c>
    </row>
    <row r="27" ht="12">
      <c r="A27" t="s">
        <v>327</v>
      </c>
    </row>
    <row r="28" ht="12">
      <c r="A28" t="s">
        <v>328</v>
      </c>
    </row>
    <row r="29" ht="12">
      <c r="A29" t="s">
        <v>329</v>
      </c>
    </row>
    <row r="30" ht="12">
      <c r="A30" t="s">
        <v>330</v>
      </c>
    </row>
    <row r="33" ht="12">
      <c r="A33" t="s">
        <v>331</v>
      </c>
    </row>
    <row r="34" ht="12">
      <c r="A34" t="s">
        <v>332</v>
      </c>
    </row>
    <row r="35" ht="12">
      <c r="A35" t="s">
        <v>333</v>
      </c>
    </row>
    <row r="36" ht="12">
      <c r="A36" t="s">
        <v>334</v>
      </c>
    </row>
    <row r="39" ht="12">
      <c r="A39" t="s">
        <v>335</v>
      </c>
    </row>
    <row r="40" ht="12">
      <c r="A40" s="59" t="s">
        <v>336</v>
      </c>
    </row>
    <row r="42" spans="7:10" ht="12">
      <c r="G42" t="s">
        <v>87</v>
      </c>
      <c r="H42" s="23" t="s">
        <v>89</v>
      </c>
      <c r="I42" s="23"/>
      <c r="J42" s="23"/>
    </row>
    <row r="43" spans="1:8" ht="12">
      <c r="A43" t="s">
        <v>337</v>
      </c>
      <c r="H43" t="s">
        <v>88</v>
      </c>
    </row>
    <row r="44" spans="1:4" ht="12">
      <c r="A44" s="23" t="s">
        <v>338</v>
      </c>
      <c r="B44" s="23"/>
      <c r="C44" s="23"/>
      <c r="D44" s="59" t="s">
        <v>339</v>
      </c>
    </row>
    <row r="45" ht="12">
      <c r="B45">
        <v>52</v>
      </c>
    </row>
    <row r="48" ht="12">
      <c r="A48" t="s">
        <v>340</v>
      </c>
    </row>
    <row r="49" ht="12">
      <c r="A49" t="s">
        <v>341</v>
      </c>
    </row>
    <row r="50" ht="12">
      <c r="A50" t="s">
        <v>342</v>
      </c>
    </row>
    <row r="51" ht="14.25">
      <c r="A51" s="34" t="s">
        <v>343</v>
      </c>
    </row>
    <row r="54" ht="12">
      <c r="A54" s="34" t="s">
        <v>344</v>
      </c>
    </row>
    <row r="55" ht="12">
      <c r="A55" s="34" t="s">
        <v>345</v>
      </c>
    </row>
    <row r="56" ht="12">
      <c r="A56" s="34" t="s">
        <v>346</v>
      </c>
    </row>
    <row r="57" ht="14.25">
      <c r="A57" s="34" t="s">
        <v>349</v>
      </c>
    </row>
    <row r="59" spans="1:5" ht="12">
      <c r="A59" s="34" t="s">
        <v>87</v>
      </c>
      <c r="B59" s="58" t="s">
        <v>347</v>
      </c>
      <c r="C59" s="23"/>
      <c r="D59" s="21"/>
      <c r="E59" s="60" t="s">
        <v>348</v>
      </c>
    </row>
    <row r="60" ht="12">
      <c r="B60">
        <v>52</v>
      </c>
    </row>
    <row r="63" ht="12">
      <c r="A63" t="s">
        <v>21</v>
      </c>
    </row>
    <row r="64" ht="12">
      <c r="A64" t="s">
        <v>350</v>
      </c>
    </row>
    <row r="65" ht="12">
      <c r="A65" t="s">
        <v>351</v>
      </c>
    </row>
    <row r="66" ht="12">
      <c r="A66" s="34" t="s">
        <v>352</v>
      </c>
    </row>
    <row r="69" ht="12">
      <c r="A69" t="s">
        <v>353</v>
      </c>
    </row>
    <row r="70" ht="12">
      <c r="A70" t="s">
        <v>341</v>
      </c>
    </row>
    <row r="71" ht="12">
      <c r="A71" t="s">
        <v>342</v>
      </c>
    </row>
    <row r="72" ht="12">
      <c r="A72" s="34" t="s">
        <v>354</v>
      </c>
    </row>
    <row r="75" ht="12">
      <c r="A75" t="s">
        <v>355</v>
      </c>
    </row>
    <row r="76" ht="12">
      <c r="A76" s="34" t="s">
        <v>345</v>
      </c>
    </row>
    <row r="77" ht="12">
      <c r="A77" s="34" t="s">
        <v>346</v>
      </c>
    </row>
    <row r="78" ht="12">
      <c r="A78" s="34" t="s">
        <v>356</v>
      </c>
    </row>
    <row r="80" spans="1:5" ht="12">
      <c r="A80" s="34" t="s">
        <v>87</v>
      </c>
      <c r="B80" s="58" t="s">
        <v>347</v>
      </c>
      <c r="C80" s="23"/>
      <c r="D80" s="21"/>
      <c r="E80" s="60" t="s">
        <v>348</v>
      </c>
    </row>
    <row r="81" ht="12">
      <c r="B81">
        <v>52</v>
      </c>
    </row>
    <row r="84" ht="12">
      <c r="A84" t="s">
        <v>357</v>
      </c>
    </row>
    <row r="85" spans="8:11" ht="12">
      <c r="H85" t="s">
        <v>87</v>
      </c>
      <c r="I85" s="23" t="s">
        <v>89</v>
      </c>
      <c r="J85" s="23"/>
      <c r="K85" s="23"/>
    </row>
    <row r="86" ht="12">
      <c r="I86" t="s">
        <v>88</v>
      </c>
    </row>
    <row r="87" spans="1:6" ht="12">
      <c r="A87" t="s">
        <v>358</v>
      </c>
      <c r="B87" t="s">
        <v>364</v>
      </c>
      <c r="C87" t="s">
        <v>365</v>
      </c>
      <c r="D87" t="s">
        <v>366</v>
      </c>
      <c r="E87" t="s">
        <v>367</v>
      </c>
      <c r="F87" t="s">
        <v>368</v>
      </c>
    </row>
    <row r="88" spans="1:6" ht="12">
      <c r="A88" t="s">
        <v>359</v>
      </c>
      <c r="B88" t="s">
        <v>369</v>
      </c>
      <c r="C88" t="s">
        <v>370</v>
      </c>
      <c r="D88" t="s">
        <v>371</v>
      </c>
      <c r="E88" t="s">
        <v>372</v>
      </c>
      <c r="F88" t="s">
        <v>373</v>
      </c>
    </row>
    <row r="89" spans="1:6" ht="12">
      <c r="A89" t="s">
        <v>360</v>
      </c>
      <c r="B89" t="s">
        <v>374</v>
      </c>
      <c r="C89" t="s">
        <v>375</v>
      </c>
      <c r="D89" t="s">
        <v>376</v>
      </c>
      <c r="E89" t="s">
        <v>377</v>
      </c>
      <c r="F89" t="s">
        <v>378</v>
      </c>
    </row>
    <row r="90" spans="1:9" ht="12">
      <c r="A90" t="s">
        <v>361</v>
      </c>
      <c r="B90" t="s">
        <v>379</v>
      </c>
      <c r="C90" t="s">
        <v>380</v>
      </c>
      <c r="D90" t="s">
        <v>381</v>
      </c>
      <c r="E90" t="s">
        <v>382</v>
      </c>
      <c r="F90" s="61" t="s">
        <v>383</v>
      </c>
      <c r="I90" s="59" t="s">
        <v>394</v>
      </c>
    </row>
    <row r="91" spans="1:6" ht="12">
      <c r="A91" t="s">
        <v>362</v>
      </c>
      <c r="B91" t="s">
        <v>384</v>
      </c>
      <c r="C91" t="s">
        <v>385</v>
      </c>
      <c r="D91" t="s">
        <v>386</v>
      </c>
      <c r="E91" s="61" t="s">
        <v>387</v>
      </c>
      <c r="F91" t="s">
        <v>388</v>
      </c>
    </row>
    <row r="92" spans="1:6" ht="12">
      <c r="A92" t="s">
        <v>363</v>
      </c>
      <c r="B92" t="s">
        <v>389</v>
      </c>
      <c r="C92" t="s">
        <v>390</v>
      </c>
      <c r="D92" s="61" t="s">
        <v>391</v>
      </c>
      <c r="E92" t="s">
        <v>392</v>
      </c>
      <c r="F92" t="s">
        <v>393</v>
      </c>
    </row>
    <row r="96" ht="12">
      <c r="A96" t="s">
        <v>395</v>
      </c>
    </row>
    <row r="97" ht="12">
      <c r="A97" t="s">
        <v>396</v>
      </c>
    </row>
    <row r="98" ht="12">
      <c r="A98" t="s">
        <v>397</v>
      </c>
    </row>
    <row r="100" ht="12">
      <c r="A100" t="s">
        <v>398</v>
      </c>
    </row>
    <row r="102" ht="12">
      <c r="A102" s="34" t="s">
        <v>399</v>
      </c>
    </row>
    <row r="103" ht="12">
      <c r="I103">
        <v>0.3</v>
      </c>
    </row>
    <row r="104" spans="1:9" ht="12">
      <c r="A104" t="s">
        <v>400</v>
      </c>
      <c r="I104">
        <v>0.4</v>
      </c>
    </row>
    <row r="105" ht="12">
      <c r="I105">
        <v>0.21</v>
      </c>
    </row>
    <row r="106" spans="1:9" ht="12">
      <c r="A106" t="s">
        <v>401</v>
      </c>
      <c r="C106">
        <f>0.35/0.6</f>
        <v>0.5833333333333334</v>
      </c>
      <c r="I106">
        <v>0.58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M36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9.28125" style="0" customWidth="1"/>
  </cols>
  <sheetData>
    <row r="7" spans="11:12" ht="12.75">
      <c r="K7" s="15"/>
      <c r="L7" s="15"/>
    </row>
    <row r="10" spans="2:13" ht="12.75">
      <c r="B10" s="23"/>
      <c r="C10" s="23"/>
      <c r="D10" s="23"/>
      <c r="E10" s="23"/>
      <c r="F10" s="23"/>
      <c r="G10" s="23"/>
      <c r="H10" s="23"/>
      <c r="I10" s="23"/>
      <c r="J10" s="23"/>
      <c r="K10" s="21"/>
      <c r="L10" s="21"/>
      <c r="M10" s="21"/>
    </row>
    <row r="11" spans="10:13" ht="12">
      <c r="J11" s="21"/>
      <c r="K11" s="22"/>
      <c r="L11" s="21"/>
      <c r="M11" s="21"/>
    </row>
    <row r="12" spans="10:13" ht="12.75">
      <c r="J12" s="21"/>
      <c r="K12" s="22"/>
      <c r="L12" s="22"/>
      <c r="M12" s="22"/>
    </row>
    <row r="13" spans="10:13" ht="12.75">
      <c r="J13" s="21"/>
      <c r="K13" s="21"/>
      <c r="L13" s="21"/>
      <c r="M13" s="21"/>
    </row>
    <row r="14" spans="10:13" ht="12.75">
      <c r="J14" s="21"/>
      <c r="K14" s="21"/>
      <c r="L14" s="21"/>
      <c r="M14" s="21"/>
    </row>
    <row r="15" spans="10:13" ht="12.75">
      <c r="J15" s="21"/>
      <c r="K15" s="21"/>
      <c r="L15" s="21"/>
      <c r="M15" s="21"/>
    </row>
    <row r="16" spans="10:13" ht="12.75">
      <c r="J16" s="21"/>
      <c r="K16" s="21"/>
      <c r="L16" s="21"/>
      <c r="M16" s="21"/>
    </row>
    <row r="17" spans="10:13" ht="12.75">
      <c r="J17" s="21"/>
      <c r="K17" s="21"/>
      <c r="L17" s="21"/>
      <c r="M17" s="21"/>
    </row>
    <row r="18" spans="10:13" ht="12.75">
      <c r="J18" s="21"/>
      <c r="K18" s="21"/>
      <c r="L18" s="21"/>
      <c r="M18" s="21"/>
    </row>
    <row r="19" spans="10:13" ht="12.75">
      <c r="J19" s="21"/>
      <c r="K19" s="21"/>
      <c r="L19" s="21"/>
      <c r="M19" s="21"/>
    </row>
    <row r="20" spans="10:13" ht="12.75">
      <c r="J20" s="21"/>
      <c r="K20" s="21"/>
      <c r="L20" s="21"/>
      <c r="M20" s="21"/>
    </row>
    <row r="21" spans="10:13" ht="12.75">
      <c r="J21" s="21"/>
      <c r="K21" s="21"/>
      <c r="L21" s="21"/>
      <c r="M21" s="21"/>
    </row>
    <row r="27" spans="2:10" ht="12.75">
      <c r="B27" s="23"/>
      <c r="C27" s="23"/>
      <c r="D27" s="23"/>
      <c r="E27" s="23"/>
      <c r="F27" s="23"/>
      <c r="G27" s="23"/>
      <c r="H27" s="23"/>
      <c r="I27" s="23"/>
      <c r="J27" s="23"/>
    </row>
    <row r="35" spans="2:10" ht="12">
      <c r="B35" s="21"/>
      <c r="C35" s="21"/>
      <c r="D35" s="21"/>
      <c r="E35" s="21"/>
      <c r="F35" s="21"/>
      <c r="G35" s="21"/>
      <c r="H35" s="21"/>
      <c r="I35" s="21"/>
      <c r="J35" s="21"/>
    </row>
    <row r="36" spans="2:10" ht="12"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printOptions/>
  <pageMargins left="0.75" right="0.75" top="1" bottom="1" header="0.5" footer="0.5"/>
  <pageSetup horizontalDpi="600" verticalDpi="600" orientation="portrait" r:id="rId39"/>
  <legacyDrawing r:id="rId38"/>
  <oleObjects>
    <oleObject progId="Equation.COEE2" shapeId="930940" r:id="rId1"/>
    <oleObject progId="Equation.COEE2" shapeId="935964" r:id="rId2"/>
    <oleObject progId="Equation.COEE2" shapeId="937022" r:id="rId3"/>
    <oleObject progId="Equation.COEE2" shapeId="939671" r:id="rId4"/>
    <oleObject progId="Equation.COEE2" shapeId="941206" r:id="rId5"/>
    <oleObject progId="Equation.COEE2" shapeId="950930" r:id="rId6"/>
    <oleObject progId="Equation.COEE2" shapeId="953718" r:id="rId7"/>
    <oleObject progId="Equation.COEE2" shapeId="957524" r:id="rId8"/>
    <oleObject progId="Equation.COEE2" shapeId="958266" r:id="rId9"/>
    <oleObject progId="Equation.COEE2" shapeId="961416" r:id="rId10"/>
    <oleObject progId="Equation.COEE2" shapeId="999813" r:id="rId11"/>
    <oleObject progId="Equation.COEE2" shapeId="1000765" r:id="rId12"/>
    <oleObject progId="Equation.COEE2" shapeId="1013076" r:id="rId13"/>
    <oleObject progId="Equation.COEE2" shapeId="1019297" r:id="rId14"/>
    <oleObject progId="Equation.COEE2" shapeId="1043999" r:id="rId15"/>
    <oleObject progId="Equation.COEE2" shapeId="1044791" r:id="rId16"/>
    <oleObject progId="Equation.COEE2" shapeId="1073071" r:id="rId17"/>
    <oleObject progId="Equation.COEE2" shapeId="1075637" r:id="rId18"/>
    <oleObject progId="Equation.COEE2" shapeId="1112919" r:id="rId19"/>
    <oleObject progId="Equation.COEE2" shapeId="1113802" r:id="rId20"/>
    <oleObject progId="Equation.COEE2" shapeId="1650726" r:id="rId21"/>
    <oleObject progId="Equation.COEE2" shapeId="1703212" r:id="rId22"/>
    <oleObject progId="Equation.COEE2" shapeId="1704064" r:id="rId23"/>
    <oleObject progId="Equation.COEE2" shapeId="1704718" r:id="rId24"/>
    <oleObject progId="Equation.COEE2" shapeId="1366663" r:id="rId25"/>
    <oleObject progId="Equation.COEE2" shapeId="2655793" r:id="rId26"/>
    <oleObject progId="Equation.COEE2" shapeId="2656731" r:id="rId27"/>
    <oleObject progId="Equation.COEE2" shapeId="759509" r:id="rId28"/>
    <oleObject progId="Equation.COEE2" shapeId="760312" r:id="rId29"/>
    <oleObject progId="Equation.COEE2" shapeId="761350" r:id="rId30"/>
    <oleObject progId="Equation.COEE2" shapeId="1206437" r:id="rId31"/>
    <oleObject progId="Equation.COEE2" shapeId="1218110" r:id="rId32"/>
    <oleObject progId="Equation.COEE2" shapeId="1245005" r:id="rId33"/>
    <oleObject progId="Equation.COEE2" shapeId="1274350" r:id="rId34"/>
    <oleObject progId="Equation.COEE2" shapeId="647326" r:id="rId35"/>
    <oleObject progId="Equation.COEE2" shapeId="649183" r:id="rId36"/>
    <oleObject progId="Equation.3" shapeId="3243170" r:id="rId3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McFatter</dc:creator>
  <cp:keywords/>
  <dc:description/>
  <cp:lastModifiedBy>Robert McFatter</cp:lastModifiedBy>
  <dcterms:created xsi:type="dcterms:W3CDTF">2004-05-11T03:10:04Z</dcterms:created>
  <dcterms:modified xsi:type="dcterms:W3CDTF">2014-04-16T14:46:20Z</dcterms:modified>
  <cp:category/>
  <cp:version/>
  <cp:contentType/>
  <cp:contentStatus/>
</cp:coreProperties>
</file>